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da9c1fa5b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9baabee7b7c940a8"/>
    <x:sheet xmlns:r="http://schemas.openxmlformats.org/officeDocument/2006/relationships" name="8-Year Annual Plan" sheetId="2" r:id="Rb700e61b507b4f0d"/>
    <x:sheet xmlns:r="http://schemas.openxmlformats.org/officeDocument/2006/relationships" name="8-Year EMI Schedule" sheetId="3" r:id="Rb4fba75dfacd425a"/>
    <x:sheet xmlns:r="http://schemas.openxmlformats.org/officeDocument/2006/relationships" name="Sources &amp; Notes" sheetId="4" r:id="Rb2ce31f44f7d4a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₹#,##0;[Red](₹#,##0);-"/>
    <x:numFmt numFmtId="201" formatCode="0.00"/>
    <x:numFmt numFmtId="202" formatCode="0"/>
    <x:numFmt numFmtId="203" formatCode="0.0000%"/>
    <x:numFmt numFmtId="204" formatCode="₹#,##0.00;[Red](₹#,##0.00);-"/>
    <x:numFmt numFmtId="205" formatCode="₹#,##,##0;[Red](₹#,##,##0);-"/>
    <x:numFmt numFmtId="206" formatCode="₹#,##,##0.00;[Red](₹#,##,##0.00);-"/>
    <x:numFmt numFmtId="207" formatCode="&quot;₹&quot;#,##0"/>
    <x:numFmt numFmtId="208" formatCode="&quot;₹&quot;#,##0.00"/>
  </x:numFmts>
  <x:fonts count="5">
    <x:font>
      <x:sz val="11"/>
      <x:name val="Carlito"/>
    </x:font>
    <x:font>
      <x:b/>
      <x:sz val="11"/>
      <x:color rgb="FFFFFFFF"/>
      <x:name val="Carlito"/>
    </x:font>
    <x:font>
      <x:i/>
      <x:sz val="11"/>
      <x:color rgb="FF52606D"/>
      <x:name val="Carlito"/>
    </x:font>
    <x:font>
      <x:sz val="11"/>
      <x:color rgb="FF0000FF"/>
      <x:name val="Carlito"/>
    </x:font>
    <x:font>
      <x:b/>
      <x:sz val="11"/>
      <x:color rgb="FF102A43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E9EFF5"/>
      </x:patternFill>
    </x:fill>
    <x:fill>
      <x:patternFill patternType="solid">
        <x:fgColor rgb="FFFFF2CC"/>
      </x:patternFill>
    </x:fill>
    <x:fill>
      <x:patternFill patternType="solid">
        <x:fgColor rgb="FFF3F6F9"/>
      </x:patternFill>
    </x:fill>
    <x:fill>
      <x:patternFill patternType="solid">
        <x:fgColor rgb="FFD9EAF7"/>
      </x:patternFill>
    </x:fill>
    <x:fill>
      <x:patternFill patternType="solid">
        <x:fgColor rgb="FFFFF7E6"/>
      </x:patternFill>
    </x:fill>
  </x:fills>
  <x:borders count="2">
    <x:border/>
    <x:border/>
  </x:borders>
  <x:cellStyleXfs count="1">
    <x:xf numFmtId="0" fontId="0" fillId="0" borderId="0"/>
  </x:cellStyleXfs>
  <x:cellXfs count="1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200" fontId="3" fillId="4" borderId="0" xfId="0" applyNumberFormat="1" applyFont="1" applyFill="1" applyBorder="1"/>
    <x:xf numFmtId="200" fontId="3" fillId="4" borderId="1" xfId="0" applyNumberFormat="1" applyFont="1" applyFill="1" applyBorder="1"/>
    <x:xf numFmtId="201" fontId="3" fillId="4" borderId="0" xfId="0" applyNumberFormat="1" applyFont="1" applyFill="1" applyBorder="1"/>
    <x:xf numFmtId="201" fontId="3" fillId="4" borderId="1" xfId="0" applyNumberFormat="1" applyFont="1" applyFill="1" applyBorder="1"/>
    <x:xf numFmtId="202" fontId="3" fillId="4" borderId="0" xfId="0" applyNumberFormat="1" applyFont="1" applyFill="1" applyBorder="1"/>
    <x:xf numFmtId="202" fontId="3" fillId="4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5" borderId="0" xfId="0" applyNumberFormat="1" applyFont="1" applyFill="1" applyBorder="1"/>
    <x:xf numFmtId="202" fontId="0" fillId="5" borderId="0" xfId="0" applyNumberFormat="1" applyFont="1" applyFill="1" applyBorder="1"/>
    <x:xf numFmtId="200" fontId="0" fillId="5" borderId="0" xfId="0" applyNumberFormat="1" applyFont="1" applyFill="1" applyBorder="1"/>
    <x:xf numFmtId="0" fontId="2" fillId="5" borderId="0" xfId="0" applyNumberFormat="1" applyFont="1" applyFill="1" applyBorder="1"/>
    <x:xf numFmtId="202" fontId="2" fillId="5" borderId="0" xfId="0" applyNumberFormat="1" applyFont="1" applyFill="1" applyBorder="1"/>
    <x:xf numFmtId="20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202" fontId="2" fillId="5" borderId="0" xfId="0" applyNumberFormat="1" applyFont="1" applyFill="1" applyBorder="1" applyAlignment="1">
      <x:alignment wrapText="1"/>
    </x:xf>
    <x:xf numFmtId="200" fontId="2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vertical="center" wrapText="1"/>
    </x:xf>
    <x:xf numFmtId="202" fontId="2" fillId="5" borderId="0" xfId="0" applyNumberFormat="1" applyFont="1" applyFill="1" applyBorder="1" applyAlignment="1">
      <x:alignment vertical="center" wrapText="1"/>
    </x:xf>
    <x:xf numFmtId="200" fontId="2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202" fontId="0" fillId="5" borderId="1" xfId="0" applyNumberFormat="1" applyFont="1" applyFill="1" applyBorder="1"/>
    <x:xf numFmtId="200" fontId="0" fillId="5" borderId="1" xfId="0" applyNumberFormat="1" applyFont="1" applyFill="1" applyBorder="1"/>
    <x:xf numFmtId="0" fontId="2" fillId="5" borderId="1" xfId="0" applyNumberFormat="1" applyFont="1" applyFill="1" applyBorder="1"/>
    <x:xf numFmtId="202" fontId="2" fillId="5" borderId="1" xfId="0" applyNumberFormat="1" applyFont="1" applyFill="1" applyBorder="1"/>
    <x:xf numFmtId="20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202" fontId="2" fillId="5" borderId="1" xfId="0" applyNumberFormat="1" applyFont="1" applyFill="1" applyBorder="1" applyAlignment="1">
      <x:alignment wrapText="1"/>
    </x:xf>
    <x:xf numFmtId="200" fontId="2" fillId="5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vertical="center" wrapText="1"/>
    </x:xf>
    <x:xf numFmtId="202" fontId="2" fillId="5" borderId="1" xfId="0" applyNumberFormat="1" applyFont="1" applyFill="1" applyBorder="1" applyAlignment="1">
      <x:alignment vertical="center" wrapText="1"/>
    </x:xf>
    <x:xf numFmtId="200" fontId="2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200" fontId="0" fillId="6" borderId="0" xfId="0" applyNumberFormat="1" applyFont="1" applyFill="1" applyBorder="1"/>
    <x:xf numFmtId="0" fontId="4" fillId="6" borderId="0" xfId="0" applyNumberFormat="1" applyFont="1" applyFill="1" applyBorder="1"/>
    <x:xf numFmtId="200" fontId="4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6" borderId="1" xfId="0" applyNumberFormat="1" applyFont="1" applyFill="1" applyBorder="1"/>
    <x:xf numFmtId="0" fontId="4" fillId="6" borderId="1" xfId="0" applyNumberFormat="1" applyFont="1" applyFill="1" applyBorder="1"/>
    <x:xf numFmtId="200" fontId="4" fillId="6" borderId="1" xfId="0" applyNumberFormat="1" applyFont="1" applyFill="1" applyBorder="1"/>
    <x:xf numFmtId="0" fontId="0" fillId="7" borderId="0" xfId="0" applyNumberFormat="1" applyFont="1" applyFill="1" applyBorder="1"/>
    <x:xf numFmtId="0" fontId="2" fillId="7" borderId="0" xfId="0" applyNumberFormat="1" applyFont="1" applyFill="1" applyBorder="1"/>
    <x:xf numFmtId="0" fontId="2" fillId="7" borderId="0" xfId="0" applyNumberFormat="1" applyFont="1" applyFill="1" applyBorder="1" applyAlignment="1">
      <x:alignment wrapText="1"/>
    </x:xf>
    <x:xf numFmtId="0" fontId="2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2" fillId="7" borderId="1" xfId="0" applyNumberFormat="1" applyFont="1" applyFill="1" applyBorder="1"/>
    <x:xf numFmtId="0" fontId="2" fillId="7" borderId="1" xfId="0" applyNumberFormat="1" applyFont="1" applyFill="1" applyBorder="1" applyAlignment="1">
      <x:alignment wrapText="1"/>
    </x:xf>
    <x:xf numFmtId="0" fontId="2" fillId="7" borderId="1" xfId="0" applyNumberFormat="1" applyFont="1" applyFill="1" applyBorder="1" applyAlignment="1">
      <x:alignment vertical="center" wrapText="1"/>
    </x:xf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2" fontId="0" fillId="6" borderId="0" xfId="0" applyNumberFormat="1" applyFont="1" applyFill="1" applyBorder="1"/>
    <x:xf numFmtId="204" fontId="0" fillId="6" borderId="0" xfId="0" applyNumberFormat="1" applyFont="1" applyFill="1" applyBorder="1"/>
    <x:xf numFmtId="202" fontId="4" fillId="6" borderId="0" xfId="0" applyNumberFormat="1" applyFont="1" applyFill="1" applyBorder="1"/>
    <x:xf numFmtId="204" fontId="4" fillId="6" borderId="0" xfId="0" applyNumberFormat="1" applyFont="1" applyFill="1" applyBorder="1"/>
    <x:xf numFmtId="202" fontId="0" fillId="6" borderId="1" xfId="0" applyNumberFormat="1" applyFont="1" applyFill="1" applyBorder="1"/>
    <x:xf numFmtId="204" fontId="0" fillId="6" borderId="1" xfId="0" applyNumberFormat="1" applyFont="1" applyFill="1" applyBorder="1"/>
    <x:xf numFmtId="202" fontId="4" fillId="6" borderId="1" xfId="0" applyNumberFormat="1" applyFont="1" applyFill="1" applyBorder="1"/>
    <x:xf numFmtId="204" fontId="4" fillId="6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5" fontId="3" fillId="4" borderId="0" xfId="0" applyNumberFormat="1" applyFont="1" applyFill="1" applyBorder="1"/>
    <x:xf numFmtId="205" fontId="3" fillId="4" borderId="1" xfId="0" applyNumberFormat="1" applyFont="1" applyFill="1" applyBorder="1"/>
    <x:xf numFmtId="205" fontId="0" fillId="0" borderId="0" xfId="0" applyNumberFormat="1" applyFont="1" applyFill="1" applyBorder="1"/>
    <x:xf numFmtId="205" fontId="0" fillId="0" borderId="1" xfId="0" applyNumberFormat="1" applyFont="1" applyFill="1" applyBorder="1"/>
    <x:xf numFmtId="205" fontId="2" fillId="5" borderId="0" xfId="0" applyNumberFormat="1" applyFont="1" applyFill="1" applyBorder="1" applyAlignment="1">
      <x:alignment vertical="center" wrapText="1"/>
    </x:xf>
    <x:xf numFmtId="205" fontId="2" fillId="5" borderId="1" xfId="0" applyNumberFormat="1" applyFont="1" applyFill="1" applyBorder="1" applyAlignment="1">
      <x:alignment vertical="center" wrapText="1"/>
    </x:xf>
    <x:xf numFmtId="205" fontId="4" fillId="6" borderId="0" xfId="0" applyNumberFormat="1" applyFont="1" applyFill="1" applyBorder="1"/>
    <x:xf numFmtId="205" fontId="4" fillId="6" borderId="1" xfId="0" applyNumberFormat="1" applyFont="1" applyFill="1" applyBorder="1"/>
    <x:xf numFmtId="206" fontId="0" fillId="0" borderId="0" xfId="0" applyNumberFormat="1" applyFont="1" applyFill="1" applyBorder="1"/>
    <x:xf numFmtId="206" fontId="4" fillId="6" borderId="0" xfId="0" applyNumberFormat="1" applyFont="1" applyFill="1" applyBorder="1"/>
    <x:xf numFmtId="206" fontId="0" fillId="0" borderId="1" xfId="0" applyNumberFormat="1" applyFont="1" applyFill="1" applyBorder="1"/>
    <x:xf numFmtId="206" fontId="4" fillId="6" borderId="1" xfId="0" applyNumberFormat="1" applyFont="1" applyFill="1" applyBorder="1"/>
    <x:xf numFmtId="207" fontId="3" fillId="4" borderId="0" xfId="0" applyNumberFormat="1" applyFont="1" applyFill="1" applyBorder="1"/>
    <x:xf numFmtId="207" fontId="3" fillId="4" borderId="1" xfId="0" applyNumberFormat="1" applyFont="1" applyFill="1" applyBorder="1"/>
    <x:xf numFmtId="207" fontId="0" fillId="0" borderId="0" xfId="0" applyNumberFormat="1" applyFont="1" applyFill="1" applyBorder="1"/>
    <x:xf numFmtId="207" fontId="0" fillId="0" borderId="1" xfId="0" applyNumberFormat="1" applyFont="1" applyFill="1" applyBorder="1"/>
    <x:xf numFmtId="207" fontId="2" fillId="5" borderId="0" xfId="0" applyNumberFormat="1" applyFont="1" applyFill="1" applyBorder="1" applyAlignment="1">
      <x:alignment vertical="center" wrapText="1"/>
    </x:xf>
    <x:xf numFmtId="207" fontId="2" fillId="5" borderId="1" xfId="0" applyNumberFormat="1" applyFont="1" applyFill="1" applyBorder="1" applyAlignment="1">
      <x:alignment vertical="center" wrapText="1"/>
    </x:xf>
    <x:xf numFmtId="207" fontId="4" fillId="6" borderId="0" xfId="0" applyNumberFormat="1" applyFont="1" applyFill="1" applyBorder="1"/>
    <x:xf numFmtId="207" fontId="4" fillId="6" borderId="1" xfId="0" applyNumberFormat="1" applyFont="1" applyFill="1" applyBorder="1"/>
    <x:xf numFmtId="208" fontId="0" fillId="0" borderId="0" xfId="0" applyNumberFormat="1" applyFont="1" applyFill="1" applyBorder="1"/>
    <x:xf numFmtId="208" fontId="4" fillId="6" borderId="0" xfId="0" applyNumberFormat="1" applyFont="1" applyFill="1" applyBorder="1"/>
    <x:xf numFmtId="208" fontId="0" fillId="0" borderId="1" xfId="0" applyNumberFormat="1" applyFont="1" applyFill="1" applyBorder="1"/>
    <x:xf numFmtId="208" fontId="4" fillId="6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4a6fe52344a82" /><Relationship Type="http://schemas.openxmlformats.org/officeDocument/2006/relationships/theme" Target="/xl/theme/theme1.xml" Id="R5fe4636ee32945b4" /><Relationship Type="http://schemas.openxmlformats.org/officeDocument/2006/relationships/sharedStrings" Target="/xl/sharedStrings.xml" Id="R1f40571651b845f8" /><Relationship Type="http://schemas.openxmlformats.org/officeDocument/2006/relationships/worksheet" Target="/xl/worksheets/sheet1.xml" Id="R9baabee7b7c940a8" /><Relationship Type="http://schemas.openxmlformats.org/officeDocument/2006/relationships/worksheet" Target="/xl/worksheets/sheet2.xml" Id="Rb700e61b507b4f0d" /><Relationship Type="http://schemas.openxmlformats.org/officeDocument/2006/relationships/worksheet" Target="/xl/worksheets/sheet3.xml" Id="Rb4fba75dfacd425a" /><Relationship Type="http://schemas.openxmlformats.org/officeDocument/2006/relationships/worksheet" Target="/xl/worksheets/sheet4.xml" Id="Rb2ce31f44f7d4a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2" hidden="0" customWidth="1"/>
    <x:col min="2" max="2" width="22" hidden="0" customWidth="1"/>
    <x:col min="3" max="3" width="5" hidden="0" customWidth="1"/>
    <x:col min="4" max="4" width="54" hidden="0" customWidth="1"/>
    <x:col min="5" max="5" width="24" hidden="0" customWidth="1"/>
  </x:cols>
  <x:sheetData>
    <x:row r="1">
      <x:c r="A1" s="6" t="str">
        <x:v>Home Loan Prepayment Calculator — EMI vs Tenure</x:v>
      </x:c>
      <x:c r="B1" s="6"/>
      <x:c r="C1" s="6"/>
      <x:c r="D1" s="6"/>
      <x:c r="E1" s="6"/>
    </x:row>
    <x:row r="2" ht="32" customHeight="1">
      <x:c r="A2" s="15" t="str">
        <x:v>Edit the yellow input cells. Illustrative fixed-rate, monthly reducing-balance calculation; actual lender figures can vary.</x:v>
      </x:c>
      <x:c r="B2" s="15"/>
      <x:c r="C2" s="15"/>
      <x:c r="D2" s="15"/>
      <x:c r="E2" s="15"/>
    </x:row>
    <x:row r="4">
      <x:c r="A4" s="20" t="str">
        <x:v>INPUT ASSUMPTIONS</x:v>
      </x:c>
      <x:c r="B4" s="20" t="str">
        <x:v>VALUE</x:v>
      </x:c>
      <x:c r="D4" s="20" t="str">
        <x:v>CALCULATION / SCENARIO</x:v>
      </x:c>
      <x:c r="E4" s="20" t="str">
        <x:v>RESULT</x:v>
      </x:c>
    </x:row>
    <x:row r="5">
      <x:c r="A5" t="str">
        <x:v>Loan amount (₹)</x:v>
      </x:c>
      <x:c r="B5" s="102" t="n">
        <x:v>5000000</x:v>
      </x:c>
      <x:c r="D5" t="str">
        <x:v>Original EMI (₹/month)</x:v>
      </x:c>
      <x:c r="E5" s="104" t="n">
        <x:f>B5*B11*(1+B11)^(B7*12)/((1+B11)^(B7*12)-1)</x:f>
        <x:v>44986.29779250847</x:v>
      </x:c>
    </x:row>
    <x:row r="6">
      <x:c r="A6" t="str">
        <x:v>Annual interest rate (%)</x:v>
      </x:c>
      <x:c r="B6" s="28" t="n">
        <x:v>9</x:v>
      </x:c>
      <x:c r="D6" t="str">
        <x:v>Total interest on original 20-year schedule (₹)</x:v>
      </x:c>
      <x:c r="E6" s="104" t="n">
        <x:f>E5*(B7*12)-B5</x:f>
        <x:v>5796711.4702020325</x:v>
      </x:c>
    </x:row>
    <x:row r="7">
      <x:c r="A7" t="str">
        <x:v>Original tenure (years)</x:v>
      </x:c>
      <x:c r="B7" s="30" t="n">
        <x:v>20</x:v>
      </x:c>
      <x:c r="D7" t="str">
        <x:v>EMI to finish in target years (₹/month)</x:v>
      </x:c>
      <x:c r="E7" s="104" t="n">
        <x:f>B5*B11*(1+B11)^(B8*12)/((1+B11)^(B8*12)-1)</x:f>
        <x:v>73251.01636846429</x:v>
      </x:c>
    </x:row>
    <x:row r="8">
      <x:c r="A8" t="str">
        <x:v>Target payoff tenure (years)</x:v>
      </x:c>
      <x:c r="B8" s="30" t="n">
        <x:v>8</x:v>
      </x:c>
      <x:c r="D8" t="str">
        <x:v>Total interest with target-tenure EMI (₹)</x:v>
      </x:c>
      <x:c r="E8" s="104" t="n">
        <x:f>E7*(B8*12)-B5</x:f>
        <x:v>2032097.5713725723</x:v>
      </x:c>
    </x:row>
    <x:row r="9">
      <x:c r="A9" t="str">
        <x:v>One-time prepayment (₹)</x:v>
      </x:c>
      <x:c r="B9" s="102" t="n">
        <x:v>500000</x:v>
      </x:c>
      <x:c r="D9" t="str">
        <x:v>Interest saving with target-tenure EMI (₹)</x:v>
      </x:c>
      <x:c r="E9" s="104" t="n">
        <x:f>E6-E8</x:f>
        <x:v>3764613.89882946</x:v>
      </x:c>
    </x:row>
    <x:row r="10">
      <x:c r="A10" t="str">
        <x:v>Prepayment after years</x:v>
      </x:c>
      <x:c r="B10" s="30" t="n">
        <x:v>3</x:v>
      </x:c>
      <x:c r="D10" t="str">
        <x:v>Annual top-up needed at each year-end to finish in target years (₹)</x:v>
      </x:c>
      <x:c r="E10" s="104" t="n">
        <x:f>(B5*(1+B11)^(B8*12)-E5*(((1+B11)^(B8*12)-1)/B11))/(((1+B11)^(B8*12)-1)/((1+B11)^12-1))</x:f>
        <x:v>353523.4084205141</x:v>
      </x:c>
    </x:row>
    <x:row r="11">
      <x:c r="A11" t="str">
        <x:v>Monthly interest rate</x:v>
      </x:c>
      <x:c r="B11" s="32" t="n">
        <x:f>B6/100/12</x:f>
        <x:v>0.0075</x:v>
      </x:c>
      <x:c r="D11" t="str">
        <x:v>Total interest with annual top-up strategy (₹)</x:v>
      </x:c>
      <x:c r="E11" s="104" t="n">
        <x:f>'8-Year Annual Plan'!C14</x:f>
        <x:v>2146871.8554449137</x:v>
      </x:c>
    </x:row>
    <x:row r="13">
      <x:c r="D13" s="20" t="str">
        <x:v>₹5 lakh prepayment after selected year: EMI vs Tenure</x:v>
      </x:c>
      <x:c r="E13" s="20" t="str">
        <x:v>RESULT</x:v>
      </x:c>
    </x:row>
    <x:row r="14">
      <x:c r="A14" s="20" t="str">
        <x:v>QUICK TAKEAWAYS</x:v>
      </x:c>
      <x:c r="B14" s="20" t="str">
        <x:v>VALUE</x:v>
      </x:c>
      <x:c r="D14" t="str">
        <x:v>Balance after selected year, after regular EMI (₹)</x:v>
      </x:c>
      <x:c r="E14" s="104" t="n">
        <x:f>B5*(1+B11)^(B10*12)-E5*(((1+B11)^(B10*12)-1)/B11)</x:f>
        <x:v>4691918.512138609</x:v>
      </x:c>
    </x:row>
    <x:row r="15">
      <x:c r="A15" t="str">
        <x:v>Extra monthly EMI needed for 8-year payoff (₹)</x:v>
      </x:c>
      <x:c r="B15" s="104" t="n">
        <x:f>E7-E5</x:f>
        <x:v>28264.71857595582</x:v>
      </x:c>
      <x:c r="D15" t="str">
        <x:v>Outstanding after lump-sum prepayment (₹)</x:v>
      </x:c>
      <x:c r="E15" s="104" t="n">
        <x:f>MAX(0,E14-B9)</x:f>
        <x:v>4191918.512138609</x:v>
      </x:c>
    </x:row>
    <x:row r="16">
      <x:c r="A16" t="str">
        <x:v>Annual top-up needed to finish in 8 years (₹)</x:v>
      </x:c>
      <x:c r="B16" s="104" t="n">
        <x:f>E10</x:f>
        <x:v>353523.4084205141</x:v>
      </x:c>
      <x:c r="D16" t="str">
        <x:v>New EMI if original end date is kept (₹/month)</x:v>
      </x:c>
      <x:c r="E16" s="104" t="n">
        <x:f>E15*B11*(1+B11)^((B7-B10)*12)/((1+B11)^((B7-B10)*12)-1)</x:f>
        <x:v>40192.27828043436</x:v>
      </x:c>
    </x:row>
    <x:row r="17">
      <x:c r="A17" t="str">
        <x:v>EMI reduction after ₹5 lakh prepayment (₹/month)</x:v>
      </x:c>
      <x:c r="B17" s="104" t="n">
        <x:f>E5-E16</x:f>
        <x:v>4794.019512074112</x:v>
      </x:c>
      <x:c r="D17" t="str">
        <x:v>Total interest if EMI is reduced (₹)</x:v>
      </x:c>
      <x:c r="E17" s="104" t="n">
        <x:f>(E5*(B10*12)-(B5-E14))+E16*((B7-B10)*12)-E15</x:f>
        <x:v>5318731.489738915</x:v>
      </x:c>
    </x:row>
    <x:row r="18">
      <x:c r="D18" t="str">
        <x:v>Interest saved vs original: EMI reduction (₹)</x:v>
      </x:c>
      <x:c r="E18" s="104" t="n">
        <x:f>E6-E17</x:f>
        <x:v>477979.98046311736</x:v>
      </x:c>
    </x:row>
    <x:row r="19" ht="30" customHeight="1">
      <x:c r="A19" s="47" t="str">
        <x:v>Assumptions: interest rate remains constant; EMI/prepayment applies at month-end; lump-sum prepayment is applied directly to principal after that month's EMI. The 8-year annual-top-up schedule assumes the top-up is made at the end of each year, including the final year.</x:v>
      </x:c>
      <x:c r="B19" s="47"/>
      <x:c r="C19" s="47"/>
      <x:c r="D19" s="47" t="str">
        <x:v>Remaining months if original EMI stays unchanged</x:v>
      </x:c>
      <x:c r="E19" s="48" t="n">
        <x:f>ROUNDUP(LN(E5/(E5-B11*E15))/LN(1+B11),0)</x:f>
        <x:v>161</x:v>
      </x:c>
    </x:row>
    <x:row r="20" ht="30" customHeight="1">
      <x:c r="A20" s="47"/>
      <x:c r="B20" s="47"/>
      <x:c r="C20" s="47"/>
      <x:c r="D20" s="47" t="str">
        <x:v>Total loan duration from start (months)</x:v>
      </x:c>
      <x:c r="E20" s="48" t="n">
        <x:f>B10*12+E19</x:f>
        <x:v>197</x:v>
      </x:c>
    </x:row>
    <x:row r="21">
      <x:c r="D21" t="str">
        <x:v>Total interest if tenure is reduced (₹)</x:v>
      </x:c>
      <x:c r="E21" s="104" t="n">
        <x:f>(E5*(B10*12)-(B5-E14))+E5*E19+(E15*(1+B11)^E19-E5*((1+B11)^E19-1)/B11)-E15</x:f>
        <x:v>4345513.290507549</x:v>
      </x:c>
    </x:row>
    <x:row r="22">
      <x:c r="A22" s="20" t="str">
        <x:v>INTEREST COMPARISON</x:v>
      </x:c>
      <x:c r="B22" s="20" t="str">
        <x:v>Total interest (₹)</x:v>
      </x:c>
      <x:c r="D22" t="str">
        <x:v>Extra saving by reducing tenure vs EMI (₹)</x:v>
      </x:c>
      <x:c r="E22" s="104" t="n">
        <x:f>E17-E21</x:f>
        <x:v>973218.1992313657</x:v>
      </x:c>
    </x:row>
    <x:row r="23">
      <x:c r="A23" t="str">
        <x:v>Original 20-year schedule</x:v>
      </x:c>
      <x:c r="B23" s="104" t="n">
        <x:f>E6</x:f>
        <x:v>5796711.4702020325</x:v>
      </x:c>
    </x:row>
    <x:row r="24">
      <x:c r="A24" t="str">
        <x:v>Pay off in 8 years with higher EMI</x:v>
      </x:c>
      <x:c r="B24" s="104" t="n">
        <x:f>E8</x:f>
        <x:v>2032097.5713725723</x:v>
      </x:c>
    </x:row>
    <x:row r="25">
      <x:c r="A25" t="str">
        <x:v>₹5 lakh prepayment: reduce EMI</x:v>
      </x:c>
      <x:c r="B25" s="104" t="n">
        <x:f>E17</x:f>
        <x:v>5318731.489738915</x:v>
      </x:c>
    </x:row>
    <x:row r="26">
      <x:c r="A26" t="str">
        <x:v>₹5 lakh prepayment: reduce tenure</x:v>
      </x:c>
      <x:c r="B26" s="104" t="n">
        <x:f>E21</x:f>
        <x:v>4345513.290507549</x:v>
      </x:c>
    </x:row>
    <x:row r="27">
      <x:c r="A27" t="str">
        <x:v>Original EMI + annual top-ups to finish in 8 years</x:v>
      </x:c>
      <x:c r="B27" s="104" t="n">
        <x:f>E11</x:f>
        <x:v>2146871.8554449137</x:v>
      </x:c>
    </x:row>
    <x:row r="29" ht="30" customHeight="1">
      <x:c r="A29" s="47" t="str">
        <x:v>Assumptions: interest rate remains constant; EMI/prepayment applies at month-end; lump-sum prepayment is applied directly to principal after that month's EMI. The 8-year annual-top-up schedule assumes the top-up is made at the end of each year, including the final year.</x:v>
      </x:c>
      <x:c r="B29" s="47"/>
      <x:c r="C29" s="47"/>
      <x:c r="D29" s="47"/>
      <x:c r="E29" s="47"/>
    </x:row>
    <x:row r="30" ht="30" customHeight="1">
      <x:c r="A30" s="47"/>
      <x:c r="B30" s="47"/>
      <x:c r="C30" s="47"/>
      <x:c r="D30" s="47"/>
      <x:c r="E30" s="47"/>
    </x:row>
  </x:sheetData>
  <x:mergeCells>
    <x:mergeCell ref="A1:E1"/>
    <x:mergeCell ref="A2:E2"/>
    <x:mergeCell ref="A29:E3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1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>
      <x:c r="A1" s="6" t="str">
        <x:v>8-Year Payoff Plan — Keep Original EMI + Annual Top-Up</x:v>
      </x:c>
      <x:c r="B1" s="6"/>
      <x:c r="C1" s="6"/>
      <x:c r="D1" s="6"/>
      <x:c r="E1" s="6"/>
      <x:c r="F1" s="6"/>
      <x:c r="G1" s="6"/>
      <x:c r="H1" s="6"/>
    </x:row>
    <x:row r="2">
      <x:c r="A2" s="15" t="str">
        <x:v>Extra payment is assumed at the end of each 12-month period, after the regular EMIs. All figures update when Calculator inputs change.</x:v>
      </x:c>
      <x:c r="B2" s="15"/>
      <x:c r="C2" s="15"/>
      <x:c r="D2" s="15"/>
      <x:c r="E2" s="15"/>
      <x:c r="F2" s="15"/>
      <x:c r="G2" s="15"/>
      <x:c r="H2" s="15"/>
    </x:row>
    <x:row r="4" ht="42" customHeight="1">
      <x:c r="A4" s="20" t="str">
        <x:v>Year</x:v>
      </x:c>
      <x:c r="B4" s="20" t="str">
        <x:v>Opening balance (₹)</x:v>
      </x:c>
      <x:c r="C4" s="20" t="str">
        <x:v>Interest in year (₹)</x:v>
      </x:c>
      <x:c r="D4" s="20" t="str">
        <x:v>Regular EMIs (₹)</x:v>
      </x:c>
      <x:c r="E4" s="20" t="str">
        <x:v>Balance before top-up (₹)</x:v>
      </x:c>
      <x:c r="F4" s="20" t="str">
        <x:v>Annual top-up (₹)</x:v>
      </x:c>
      <x:c r="G4" s="20" t="str">
        <x:v>Closing balance (₹)</x:v>
      </x:c>
      <x:c r="H4" s="20" t="str">
        <x:v>Cumulative interest (₹)</x:v>
      </x:c>
    </x:row>
    <x:row r="5">
      <x:c r="A5" t="n">
        <x:v>1</x:v>
      </x:c>
      <x:c r="B5" s="104" t="n">
        <x:f>Calculator!$B$5</x:f>
        <x:v>5000000</x:v>
      </x:c>
      <x:c r="C5" s="104" t="n">
        <x:f>D5-(B5-E5)</x:f>
        <x:v>446200.057382587</x:v>
      </x:c>
      <x:c r="D5" s="104" t="n">
        <x:f>Calculator!$E$5*12</x:f>
        <x:v>539835.5735101016</x:v>
      </x:c>
      <x:c r="E5" s="104" t="n">
        <x:f>MAX(0,B5*(1+Calculator!$B$11)^12-Calculator!$E$5*(((1+Calculator!$B$11)^12-1)/Calculator!$B$11))</x:f>
        <x:v>4906364.483872485</x:v>
      </x:c>
      <x:c r="F5" s="104" t="n">
        <x:f>MIN(Calculator!$E$10,E5)</x:f>
        <x:v>353523.4084205141</x:v>
      </x:c>
      <x:c r="G5" s="104" t="n">
        <x:f>MAX(0,E5-F5)</x:f>
        <x:v>4552841.075451971</x:v>
      </x:c>
      <x:c r="H5" s="104" t="n">
        <x:f>C5</x:f>
        <x:v>446200.057382587</x:v>
      </x:c>
    </x:row>
    <x:row r="6">
      <x:c r="A6" t="n">
        <x:v>2</x:v>
      </x:c>
      <x:c r="B6" s="104" t="n">
        <x:f>G5</x:f>
        <x:v>4552841.075451971</x:v>
      </x:c>
      <x:c r="C6" s="104" t="n">
        <x:f>D6-(B6-E6)</x:f>
        <x:v>404253.4659048427</x:v>
      </x:c>
      <x:c r="D6" s="104" t="n">
        <x:f>Calculator!$E$5*12</x:f>
        <x:v>539835.5735101016</x:v>
      </x:c>
      <x:c r="E6" s="104" t="n">
        <x:f>MAX(0,B6*(1+Calculator!$B$11)^12-Calculator!$E$5*(((1+Calculator!$B$11)^12-1)/Calculator!$B$11))</x:f>
        <x:v>4417258.967846712</x:v>
      </x:c>
      <x:c r="F6" s="104" t="n">
        <x:f>MIN(Calculator!$E$10,E6)</x:f>
        <x:v>353523.4084205141</x:v>
      </x:c>
      <x:c r="G6" s="104" t="n">
        <x:f>MAX(0,E6-F6)</x:f>
        <x:v>4063735.559426198</x:v>
      </x:c>
      <x:c r="H6" s="104" t="n">
        <x:f>H5+C6</x:f>
        <x:v>850453.5232874297</x:v>
      </x:c>
    </x:row>
    <x:row r="7">
      <x:c r="A7" t="n">
        <x:v>3</x:v>
      </x:c>
      <x:c r="B7" s="104" t="n">
        <x:f>G6</x:f>
        <x:v>4063735.559426198</x:v>
      </x:c>
      <x:c r="C7" s="104" t="n">
        <x:f>D7-(B7-E7)</x:f>
        <x:v>358371.9948126987</x:v>
      </x:c>
      <x:c r="D7" s="104" t="n">
        <x:f>Calculator!$E$5*12</x:f>
        <x:v>539835.5735101016</x:v>
      </x:c>
      <x:c r="E7" s="104" t="n">
        <x:f>MAX(0,B7*(1+Calculator!$B$11)^12-Calculator!$E$5*(((1+Calculator!$B$11)^12-1)/Calculator!$B$11))</x:f>
        <x:v>3882271.980728795</x:v>
      </x:c>
      <x:c r="F7" s="104" t="n">
        <x:f>MIN(Calculator!$E$10,E7)</x:f>
        <x:v>353523.4084205141</x:v>
      </x:c>
      <x:c r="G7" s="104" t="n">
        <x:f>MAX(0,E7-F7)</x:f>
        <x:v>3528748.5723082805</x:v>
      </x:c>
      <x:c r="H7" s="104" t="n">
        <x:f>H6+C7</x:f>
        <x:v>1208825.5181001285</x:v>
      </x:c>
    </x:row>
    <x:row r="8">
      <x:c r="A8" t="n">
        <x:v>4</x:v>
      </x:c>
      <x:c r="B8" s="104" t="n">
        <x:f>G7</x:f>
        <x:v>3528748.5723082805</x:v>
      </x:c>
      <x:c r="C8" s="104" t="n">
        <x:f>D8-(B8-E8)</x:f>
        <x:v>308186.5252568206</x:v>
      </x:c>
      <x:c r="D8" s="104" t="n">
        <x:f>Calculator!$E$5*12</x:f>
        <x:v>539835.5735101016</x:v>
      </x:c>
      <x:c r="E8" s="104" t="n">
        <x:f>MAX(0,B8*(1+Calculator!$B$11)^12-Calculator!$E$5*(((1+Calculator!$B$11)^12-1)/Calculator!$B$11))</x:f>
        <x:v>3297099.5240549995</x:v>
      </x:c>
      <x:c r="F8" s="104" t="n">
        <x:f>MIN(Calculator!$E$10,E8)</x:f>
        <x:v>353523.4084205141</x:v>
      </x:c>
      <x:c r="G8" s="104" t="n">
        <x:f>MAX(0,E8-F8)</x:f>
        <x:v>2943576.115634485</x:v>
      </x:c>
      <x:c r="H8" s="104" t="n">
        <x:f>H7+C8</x:f>
        <x:v>1517012.043356949</x:v>
      </x:c>
    </x:row>
    <x:row r="9">
      <x:c r="A9" t="n">
        <x:v>5</x:v>
      </x:c>
      <x:c r="B9" s="104" t="n">
        <x:f>G8</x:f>
        <x:v>2943576.115634485</x:v>
      </x:c>
      <x:c r="C9" s="104" t="n">
        <x:f>D9-(B9-E9)</x:f>
        <x:v>253293.31249374303</x:v>
      </x:c>
      <x:c r="D9" s="104" t="n">
        <x:f>Calculator!$E$5*12</x:f>
        <x:v>539835.5735101016</x:v>
      </x:c>
      <x:c r="E9" s="104" t="n">
        <x:f>MAX(0,B9*(1+Calculator!$B$11)^12-Calculator!$E$5*(((1+Calculator!$B$11)^12-1)/Calculator!$B$11))</x:f>
        <x:v>2657033.8546181265</x:v>
      </x:c>
      <x:c r="F9" s="104" t="n">
        <x:f>MIN(Calculator!$E$10,E9)</x:f>
        <x:v>353523.4084205141</x:v>
      </x:c>
      <x:c r="G9" s="104" t="n">
        <x:f>MAX(0,E9-F9)</x:f>
        <x:v>2303510.446197612</x:v>
      </x:c>
      <x:c r="H9" s="104" t="n">
        <x:f>H8+C9</x:f>
        <x:v>1770305.355850692</x:v>
      </x:c>
    </x:row>
    <x:row r="10">
      <x:c r="A10" t="n">
        <x:v>6</x:v>
      </x:c>
      <x:c r="B10" s="104" t="n">
        <x:f>G9</x:f>
        <x:v>2303510.446197612</x:v>
      </x:c>
      <x:c r="C10" s="104" t="n">
        <x:f>D10-(B10-E10)</x:f>
        <x:v>193250.73773816868</x:v>
      </x:c>
      <x:c r="D10" s="104" t="n">
        <x:f>Calculator!$E$5*12</x:f>
        <x:v>539835.5735101016</x:v>
      </x:c>
      <x:c r="E10" s="104" t="n">
        <x:f>MAX(0,B10*(1+Calculator!$B$11)^12-Calculator!$E$5*(((1+Calculator!$B$11)^12-1)/Calculator!$B$11))</x:f>
        <x:v>1956925.6104256792</x:v>
      </x:c>
      <x:c r="F10" s="104" t="n">
        <x:f>MIN(Calculator!$E$10,E10)</x:f>
        <x:v>353523.4084205141</x:v>
      </x:c>
      <x:c r="G10" s="104" t="n">
        <x:f>MAX(0,E10-F10)</x:f>
        <x:v>1603402.2020051652</x:v>
      </x:c>
      <x:c r="H10" s="104" t="n">
        <x:f>H9+C10</x:f>
        <x:v>1963556.0935888607</x:v>
      </x:c>
    </x:row>
    <x:row r="11">
      <x:c r="A11" t="n">
        <x:v>7</x:v>
      </x:c>
      <x:c r="B11" s="104" t="n">
        <x:f>G10</x:f>
        <x:v>1603402.2020051652</x:v>
      </x:c>
      <x:c r="C11" s="104" t="n">
        <x:f>D11-(B11-E11)</x:f>
        <x:v>127575.7553165952</x:v>
      </x:c>
      <x:c r="D11" s="104" t="n">
        <x:f>Calculator!$E$5*12</x:f>
        <x:v>539835.5735101016</x:v>
      </x:c>
      <x:c r="E11" s="104" t="n">
        <x:f>MAX(0,B11*(1+Calculator!$B$11)^12-Calculator!$E$5*(((1+Calculator!$B$11)^12-1)/Calculator!$B$11))</x:f>
        <x:v>1191142.3838116587</x:v>
      </x:c>
      <x:c r="F11" s="104" t="n">
        <x:f>MIN(Calculator!$E$10,E11)</x:f>
        <x:v>353523.4084205141</x:v>
      </x:c>
      <x:c r="G11" s="104" t="n">
        <x:f>MAX(0,E11-F11)</x:f>
        <x:v>837618.9753911446</x:v>
      </x:c>
      <x:c r="H11" s="104" t="n">
        <x:f>H10+C11</x:f>
        <x:v>2091131.8489054558</x:v>
      </x:c>
    </x:row>
    <x:row r="12">
      <x:c r="A12" t="n">
        <x:v>8</x:v>
      </x:c>
      <x:c r="B12" s="104" t="n">
        <x:f>G11</x:f>
        <x:v>837618.9753911446</x:v>
      </x:c>
      <x:c r="C12" s="104" t="n">
        <x:f>D12-(B12-E12)</x:f>
        <x:v>55740.00653945771</x:v>
      </x:c>
      <x:c r="D12" s="104" t="n">
        <x:f>Calculator!$E$5*12</x:f>
        <x:v>539835.5735101016</x:v>
      </x:c>
      <x:c r="E12" s="104" t="n">
        <x:f>MAX(0,B12*(1+Calculator!$B$11)^12-Calculator!$E$5*(((1+Calculator!$B$11)^12-1)/Calculator!$B$11))</x:f>
        <x:v>353523.4084205007</x:v>
      </x:c>
      <x:c r="F12" s="104" t="n">
        <x:f>MIN(Calculator!$E$10,E12)</x:f>
        <x:v>353523.4084205007</x:v>
      </x:c>
      <x:c r="G12" s="104" t="n">
        <x:f>MAX(0,E12-F12)</x:f>
        <x:v>0</x:v>
      </x:c>
      <x:c r="H12" s="104" t="n">
        <x:f>H11+C12</x:f>
        <x:v>2146871.8554449137</x:v>
      </x:c>
    </x:row>
    <x:row r="13">
      <x:c r="B13" s="104"/>
      <x:c r="C13" s="104"/>
      <x:c r="D13" s="104"/>
      <x:c r="E13" s="104"/>
      <x:c r="F13" s="104"/>
      <x:c r="G13" s="104"/>
      <x:c r="H13" s="104"/>
    </x:row>
    <x:row r="14">
      <x:c r="A14" s="64" t="str">
        <x:v>TOTAL / ENDING BALANCE</x:v>
      </x:c>
      <x:c r="B14" s="108"/>
      <x:c r="C14" s="108" t="n">
        <x:f>SUM(C5:C12)</x:f>
        <x:v>2146871.8554449137</x:v>
      </x:c>
      <x:c r="D14" s="108" t="n">
        <x:f>SUM(D5:D12)</x:f>
        <x:v>4318684.588080813</x:v>
      </x:c>
      <x:c r="E14" s="108"/>
      <x:c r="F14" s="108" t="n">
        <x:f>SUM(F5:F12)</x:f>
        <x:v>2828187.267364099</x:v>
      </x:c>
      <x:c r="G14" s="108" t="n">
        <x:f>G12</x:f>
        <x:v>0</x:v>
      </x:c>
      <x:c r="H14" s="108" t="n">
        <x:f>H12</x:f>
        <x:v>2146871.8554449137</x:v>
      </x:c>
    </x:row>
    <x:row r="16" ht="30" customHeight="1">
      <x:c r="A16" s="73" t="str">
        <x:v>Model warning: annual timing produces a little more interest than increasing EMI each month. To compare fairly, use the same rate and check your lender's actual amortisation schedule. Keep an emergency fund before prepaying.</x:v>
      </x:c>
      <x:c r="B16" s="73"/>
      <x:c r="C16" s="73"/>
      <x:c r="D16" s="73"/>
      <x:c r="E16" s="73"/>
      <x:c r="F16" s="73"/>
      <x:c r="G16" s="73"/>
      <x:c r="H16" s="73"/>
    </x:row>
    <x:row r="17" ht="30" customHeight="1">
      <x:c r="A17" s="73"/>
      <x:c r="B17" s="73"/>
      <x:c r="C17" s="73"/>
      <x:c r="D17" s="73"/>
      <x:c r="E17" s="73"/>
      <x:c r="F17" s="73"/>
      <x:c r="G17" s="73"/>
      <x:c r="H17" s="73"/>
    </x:row>
  </x:sheetData>
  <x:mergeCells>
    <x:mergeCell ref="A1:H1"/>
    <x:mergeCell ref="A2:H2"/>
    <x:mergeCell ref="A14:B14"/>
    <x:mergeCell ref="A16:H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>
      <x:c r="A1" s="6" t="str">
        <x:v>Monthly Amortisation Schedule — EMI Increased to Finish in 8 Years</x:v>
      </x:c>
      <x:c r="B1" s="6"/>
      <x:c r="C1" s="6"/>
      <x:c r="D1" s="6"/>
      <x:c r="E1" s="6"/>
      <x:c r="F1" s="6"/>
      <x:c r="G1" s="6"/>
    </x:row>
    <x:row r="2">
      <x:c r="A2" s="15" t="str">
        <x:v>96-month payment schedule; last instalment is capped at the exact remaining amount.</x:v>
      </x:c>
      <x:c r="B2" s="15"/>
      <x:c r="C2" s="15"/>
      <x:c r="D2" s="15"/>
      <x:c r="E2" s="15"/>
      <x:c r="F2" s="15"/>
      <x:c r="G2" s="15"/>
    </x:row>
    <x:row r="4" ht="40" customHeight="1">
      <x:c r="A4" s="20" t="str">
        <x:v>Month</x:v>
      </x:c>
      <x:c r="B4" s="20" t="str">
        <x:v>Opening balance (₹)</x:v>
      </x:c>
      <x:c r="C4" s="20" t="str">
        <x:v>EMI paid (₹)</x:v>
      </x:c>
      <x:c r="D4" s="20" t="str">
        <x:v>Interest (₹)</x:v>
      </x:c>
      <x:c r="E4" s="20" t="str">
        <x:v>Principal repaid (₹)</x:v>
      </x:c>
      <x:c r="F4" s="20" t="str">
        <x:v>Closing balance (₹)</x:v>
      </x:c>
      <x:c r="G4" s="20" t="str">
        <x:v>Cumulative interest (₹)</x:v>
      </x:c>
    </x:row>
    <x:row r="5">
      <x:c r="A5" s="36" t="n">
        <x:v>1</x:v>
      </x:c>
      <x:c r="B5" s="110" t="n">
        <x:f>Calculator!$B$5</x:f>
        <x:v>5000000</x:v>
      </x:c>
      <x:c r="C5" s="110" t="n">
        <x:f>MIN(Calculator!$E$7,B5+D5)</x:f>
        <x:v>73251.01636846429</x:v>
      </x:c>
      <x:c r="D5" s="110" t="n">
        <x:f>B5*Calculator!$B$11</x:f>
        <x:v>37500</x:v>
      </x:c>
      <x:c r="E5" s="110" t="n">
        <x:f>C5-D5</x:f>
        <x:v>35751.01636846429</x:v>
      </x:c>
      <x:c r="F5" s="110" t="n">
        <x:f>MAX(0,B5+D5-C5)</x:f>
        <x:v>4964248.983631535</x:v>
      </x:c>
      <x:c r="G5" s="110" t="n">
        <x:f>D5</x:f>
        <x:v>37500</x:v>
      </x:c>
    </x:row>
    <x:row r="6">
      <x:c r="A6" s="36" t="n">
        <x:f>A5+1</x:f>
        <x:v>2</x:v>
      </x:c>
      <x:c r="B6" s="110" t="n">
        <x:f>F5</x:f>
        <x:v>4964248.983631535</x:v>
      </x:c>
      <x:c r="C6" s="110" t="n">
        <x:f>MIN(Calculator!$E$7,B6+D6)</x:f>
        <x:v>73251.01636846429</x:v>
      </x:c>
      <x:c r="D6" s="110" t="n">
        <x:f>B6*Calculator!$B$11</x:f>
        <x:v>37231.867377236515</x:v>
      </x:c>
      <x:c r="E6" s="110" t="n">
        <x:f>C6-D6</x:f>
        <x:v>36019.148991227776</x:v>
      </x:c>
      <x:c r="F6" s="110" t="n">
        <x:f>MAX(0,B6+D6-C6)</x:f>
        <x:v>4928229.834640307</x:v>
      </x:c>
      <x:c r="G6" s="110" t="n">
        <x:f>G5+D6</x:f>
        <x:v>74731.86737723651</x:v>
      </x:c>
    </x:row>
    <x:row r="7">
      <x:c r="A7" s="36" t="n">
        <x:f>A6+1</x:f>
        <x:v>3</x:v>
      </x:c>
      <x:c r="B7" s="110" t="n">
        <x:f>F6</x:f>
        <x:v>4928229.834640307</x:v>
      </x:c>
      <x:c r="C7" s="110" t="n">
        <x:f>MIN(Calculator!$E$7,B7+D7)</x:f>
        <x:v>73251.01636846429</x:v>
      </x:c>
      <x:c r="D7" s="110" t="n">
        <x:f>B7*Calculator!$B$11</x:f>
        <x:v>36961.723759802306</x:v>
      </x:c>
      <x:c r="E7" s="110" t="n">
        <x:f>C7-D7</x:f>
        <x:v>36289.292608661985</x:v>
      </x:c>
      <x:c r="F7" s="110" t="n">
        <x:f>MAX(0,B7+D7-C7)</x:f>
        <x:v>4891940.542031645</x:v>
      </x:c>
      <x:c r="G7" s="110" t="n">
        <x:f>G6+D7</x:f>
        <x:v>111693.59113703882</x:v>
      </x:c>
    </x:row>
    <x:row r="8">
      <x:c r="A8" s="36" t="n">
        <x:f>A7+1</x:f>
        <x:v>4</x:v>
      </x:c>
      <x:c r="B8" s="110" t="n">
        <x:f>F7</x:f>
        <x:v>4891940.542031645</x:v>
      </x:c>
      <x:c r="C8" s="110" t="n">
        <x:f>MIN(Calculator!$E$7,B8+D8)</x:f>
        <x:v>73251.01636846429</x:v>
      </x:c>
      <x:c r="D8" s="110" t="n">
        <x:f>B8*Calculator!$B$11</x:f>
        <x:v>36689.55406523734</x:v>
      </x:c>
      <x:c r="E8" s="110" t="n">
        <x:f>C8-D8</x:f>
        <x:v>36561.46230322695</x:v>
      </x:c>
      <x:c r="F8" s="110" t="n">
        <x:f>MAX(0,B8+D8-C8)</x:f>
        <x:v>4855379.079728418</x:v>
      </x:c>
      <x:c r="G8" s="110" t="n">
        <x:f>G7+D8</x:f>
        <x:v>148383.14520227615</x:v>
      </x:c>
    </x:row>
    <x:row r="9">
      <x:c r="A9" s="36" t="n">
        <x:f>A8+1</x:f>
        <x:v>5</x:v>
      </x:c>
      <x:c r="B9" s="110" t="n">
        <x:f>F8</x:f>
        <x:v>4855379.079728418</x:v>
      </x:c>
      <x:c r="C9" s="110" t="n">
        <x:f>MIN(Calculator!$E$7,B9+D9)</x:f>
        <x:v>73251.01636846429</x:v>
      </x:c>
      <x:c r="D9" s="110" t="n">
        <x:f>B9*Calculator!$B$11</x:f>
        <x:v>36415.34309796313</x:v>
      </x:c>
      <x:c r="E9" s="110" t="n">
        <x:f>C9-D9</x:f>
        <x:v>36835.67327050116</x:v>
      </x:c>
      <x:c r="F9" s="110" t="n">
        <x:f>MAX(0,B9+D9-C9)</x:f>
        <x:v>4818543.406457917</x:v>
      </x:c>
      <x:c r="G9" s="110" t="n">
        <x:f>G8+D9</x:f>
        <x:v>184798.4883002393</x:v>
      </x:c>
    </x:row>
    <x:row r="10">
      <x:c r="A10" s="36" t="n">
        <x:f>A9+1</x:f>
        <x:v>6</x:v>
      </x:c>
      <x:c r="B10" s="110" t="n">
        <x:f>F9</x:f>
        <x:v>4818543.406457917</x:v>
      </x:c>
      <x:c r="C10" s="110" t="n">
        <x:f>MIN(Calculator!$E$7,B10+D10)</x:f>
        <x:v>73251.01636846429</x:v>
      </x:c>
      <x:c r="D10" s="110" t="n">
        <x:f>B10*Calculator!$B$11</x:f>
        <x:v>36139.075548434375</x:v>
      </x:c>
      <x:c r="E10" s="110" t="n">
        <x:f>C10-D10</x:f>
        <x:v>37111.940820029915</x:v>
      </x:c>
      <x:c r="F10" s="110" t="n">
        <x:f>MAX(0,B10+D10-C10)</x:f>
        <x:v>4781431.465637887</x:v>
      </x:c>
      <x:c r="G10" s="110" t="n">
        <x:f>G9+D10</x:f>
        <x:v>220937.56384867366</x:v>
      </x:c>
    </x:row>
    <x:row r="11">
      <x:c r="A11" s="36" t="n">
        <x:f>A10+1</x:f>
        <x:v>7</x:v>
      </x:c>
      <x:c r="B11" s="110" t="n">
        <x:f>F10</x:f>
        <x:v>4781431.465637887</x:v>
      </x:c>
      <x:c r="C11" s="110" t="n">
        <x:f>MIN(Calculator!$E$7,B11+D11)</x:f>
        <x:v>73251.01636846429</x:v>
      </x:c>
      <x:c r="D11" s="110" t="n">
        <x:f>B11*Calculator!$B$11</x:f>
        <x:v>35860.73599228415</x:v>
      </x:c>
      <x:c r="E11" s="110" t="n">
        <x:f>C11-D11</x:f>
        <x:v>37390.28037618014</x:v>
      </x:c>
      <x:c r="F11" s="110" t="n">
        <x:f>MAX(0,B11+D11-C11)</x:f>
        <x:v>4744041.185261707</x:v>
      </x:c>
      <x:c r="G11" s="110" t="n">
        <x:f>G10+D11</x:f>
        <x:v>256798.2998409578</x:v>
      </x:c>
    </x:row>
    <x:row r="12">
      <x:c r="A12" s="36" t="n">
        <x:f>A11+1</x:f>
        <x:v>8</x:v>
      </x:c>
      <x:c r="B12" s="110" t="n">
        <x:f>F11</x:f>
        <x:v>4744041.185261707</x:v>
      </x:c>
      <x:c r="C12" s="110" t="n">
        <x:f>MIN(Calculator!$E$7,B12+D12)</x:f>
        <x:v>73251.01636846429</x:v>
      </x:c>
      <x:c r="D12" s="110" t="n">
        <x:f>B12*Calculator!$B$11</x:f>
        <x:v>35580.3088894628</x:v>
      </x:c>
      <x:c r="E12" s="110" t="n">
        <x:f>C12-D12</x:f>
        <x:v>37670.70747900149</x:v>
      </x:c>
      <x:c r="F12" s="110" t="n">
        <x:f>MAX(0,B12+D12-C12)</x:f>
        <x:v>4706370.477782705</x:v>
      </x:c>
      <x:c r="G12" s="110" t="n">
        <x:f>G11+D12</x:f>
        <x:v>292378.6087304206</x:v>
      </x:c>
    </x:row>
    <x:row r="13">
      <x:c r="A13" s="36" t="n">
        <x:f>A12+1</x:f>
        <x:v>9</x:v>
      </x:c>
      <x:c r="B13" s="110" t="n">
        <x:f>F12</x:f>
        <x:v>4706370.477782705</x:v>
      </x:c>
      <x:c r="C13" s="110" t="n">
        <x:f>MIN(Calculator!$E$7,B13+D13)</x:f>
        <x:v>73251.01636846429</x:v>
      </x:c>
      <x:c r="D13" s="110" t="n">
        <x:f>B13*Calculator!$B$11</x:f>
        <x:v>35297.77858337029</x:v>
      </x:c>
      <x:c r="E13" s="110" t="n">
        <x:f>C13-D13</x:f>
        <x:v>37953.237785094</x:v>
      </x:c>
      <x:c r="F13" s="110" t="n">
        <x:f>MAX(0,B13+D13-C13)</x:f>
        <x:v>4668417.23999761</x:v>
      </x:c>
      <x:c r="G13" s="110" t="n">
        <x:f>G12+D13</x:f>
        <x:v>327676.38731379085</x:v>
      </x:c>
    </x:row>
    <x:row r="14">
      <x:c r="A14" s="36" t="n">
        <x:f>A13+1</x:f>
        <x:v>10</x:v>
      </x:c>
      <x:c r="B14" s="110" t="n">
        <x:f>F13</x:f>
        <x:v>4668417.23999761</x:v>
      </x:c>
      <x:c r="C14" s="110" t="n">
        <x:f>MIN(Calculator!$E$7,B14+D14)</x:f>
        <x:v>73251.01636846429</x:v>
      </x:c>
      <x:c r="D14" s="110" t="n">
        <x:f>B14*Calculator!$B$11</x:f>
        <x:v>35013.12929998208</x:v>
      </x:c>
      <x:c r="E14" s="110" t="n">
        <x:f>C14-D14</x:f>
        <x:v>38237.88706848221</x:v>
      </x:c>
      <x:c r="F14" s="110" t="n">
        <x:f>MAX(0,B14+D14-C14)</x:f>
        <x:v>4630179.352929128</x:v>
      </x:c>
      <x:c r="G14" s="110" t="n">
        <x:f>G13+D14</x:f>
        <x:v>362689.51661377295</x:v>
      </x:c>
    </x:row>
    <x:row r="15">
      <x:c r="A15" s="36" t="n">
        <x:f>A14+1</x:f>
        <x:v>11</x:v>
      </x:c>
      <x:c r="B15" s="110" t="n">
        <x:f>F14</x:f>
        <x:v>4630179.352929128</x:v>
      </x:c>
      <x:c r="C15" s="110" t="n">
        <x:f>MIN(Calculator!$E$7,B15+D15)</x:f>
        <x:v>73251.01636846429</x:v>
      </x:c>
      <x:c r="D15" s="110" t="n">
        <x:f>B15*Calculator!$B$11</x:f>
        <x:v>34726.34514696846</x:v>
      </x:c>
      <x:c r="E15" s="110" t="n">
        <x:f>C15-D15</x:f>
        <x:v>38524.67122149583</x:v>
      </x:c>
      <x:c r="F15" s="110" t="n">
        <x:f>MAX(0,B15+D15-C15)</x:f>
        <x:v>4591654.681707632</x:v>
      </x:c>
      <x:c r="G15" s="110" t="n">
        <x:f>G14+D15</x:f>
        <x:v>397415.8617607414</x:v>
      </x:c>
    </x:row>
    <x:row r="16">
      <x:c r="A16" s="36" t="n">
        <x:f>A15+1</x:f>
        <x:v>12</x:v>
      </x:c>
      <x:c r="B16" s="110" t="n">
        <x:f>F15</x:f>
        <x:v>4591654.681707632</x:v>
      </x:c>
      <x:c r="C16" s="110" t="n">
        <x:f>MIN(Calculator!$E$7,B16+D16)</x:f>
        <x:v>73251.01636846429</x:v>
      </x:c>
      <x:c r="D16" s="110" t="n">
        <x:f>B16*Calculator!$B$11</x:f>
        <x:v>34437.410112807236</x:v>
      </x:c>
      <x:c r="E16" s="110" t="n">
        <x:f>C16-D16</x:f>
        <x:v>38813.606255657054</x:v>
      </x:c>
      <x:c r="F16" s="110" t="n">
        <x:f>MAX(0,B16+D16-C16)</x:f>
        <x:v>4552841.075451975</x:v>
      </x:c>
      <x:c r="G16" s="110" t="n">
        <x:f>G15+D16</x:f>
        <x:v>431853.2718735486</x:v>
      </x:c>
    </x:row>
    <x:row r="17">
      <x:c r="A17" s="36" t="n">
        <x:f>A16+1</x:f>
        <x:v>13</x:v>
      </x:c>
      <x:c r="B17" s="110" t="n">
        <x:f>F16</x:f>
        <x:v>4552841.075451975</x:v>
      </x:c>
      <x:c r="C17" s="110" t="n">
        <x:f>MIN(Calculator!$E$7,B17+D17)</x:f>
        <x:v>73251.01636846429</x:v>
      </x:c>
      <x:c r="D17" s="110" t="n">
        <x:f>B17*Calculator!$B$11</x:f>
        <x:v>34146.30806588981</x:v>
      </x:c>
      <x:c r="E17" s="110" t="n">
        <x:f>C17-D17</x:f>
        <x:v>39104.70830257448</x:v>
      </x:c>
      <x:c r="F17" s="110" t="n">
        <x:f>MAX(0,B17+D17-C17)</x:f>
        <x:v>4513736.3671494</x:v>
      </x:c>
      <x:c r="G17" s="110" t="n">
        <x:f>G16+D17</x:f>
        <x:v>465999.57993943844</x:v>
      </x:c>
    </x:row>
    <x:row r="18">
      <x:c r="A18" s="36" t="n">
        <x:f>A17+1</x:f>
        <x:v>14</x:v>
      </x:c>
      <x:c r="B18" s="110" t="n">
        <x:f>F17</x:f>
        <x:v>4513736.3671494</x:v>
      </x:c>
      <x:c r="C18" s="110" t="n">
        <x:f>MIN(Calculator!$E$7,B18+D18)</x:f>
        <x:v>73251.01636846429</x:v>
      </x:c>
      <x:c r="D18" s="110" t="n">
        <x:f>B18*Calculator!$B$11</x:f>
        <x:v>33853.0227536205</x:v>
      </x:c>
      <x:c r="E18" s="110" t="n">
        <x:f>C18-D18</x:f>
        <x:v>39397.99361484379</x:v>
      </x:c>
      <x:c r="F18" s="110" t="n">
        <x:f>MAX(0,B18+D18-C18)</x:f>
        <x:v>4474338.373534556</x:v>
      </x:c>
      <x:c r="G18" s="110" t="n">
        <x:f>G17+D18</x:f>
        <x:v>499852.60269305896</x:v>
      </x:c>
    </x:row>
    <x:row r="19">
      <x:c r="A19" s="36" t="n">
        <x:f>A18+1</x:f>
        <x:v>15</x:v>
      </x:c>
      <x:c r="B19" s="110" t="n">
        <x:f>F18</x:f>
        <x:v>4474338.373534556</x:v>
      </x:c>
      <x:c r="C19" s="110" t="n">
        <x:f>MIN(Calculator!$E$7,B19+D19)</x:f>
        <x:v>73251.01636846429</x:v>
      </x:c>
      <x:c r="D19" s="110" t="n">
        <x:f>B19*Calculator!$B$11</x:f>
        <x:v>33557.53780150916</x:v>
      </x:c>
      <x:c r="E19" s="110" t="n">
        <x:f>C19-D19</x:f>
        <x:v>39693.47856695513</x:v>
      </x:c>
      <x:c r="F19" s="110" t="n">
        <x:f>MAX(0,B19+D19-C19)</x:f>
        <x:v>4434644.8949676</x:v>
      </x:c>
      <x:c r="G19" s="110" t="n">
        <x:f>G18+D19</x:f>
        <x:v>533410.1404945682</x:v>
      </x:c>
    </x:row>
    <x:row r="20">
      <x:c r="A20" s="36" t="n">
        <x:f>A19+1</x:f>
        <x:v>16</x:v>
      </x:c>
      <x:c r="B20" s="110" t="n">
        <x:f>F19</x:f>
        <x:v>4434644.8949676</x:v>
      </x:c>
      <x:c r="C20" s="110" t="n">
        <x:f>MIN(Calculator!$E$7,B20+D20)</x:f>
        <x:v>73251.01636846429</x:v>
      </x:c>
      <x:c r="D20" s="110" t="n">
        <x:f>B20*Calculator!$B$11</x:f>
        <x:v>33259.836712257</x:v>
      </x:c>
      <x:c r="E20" s="110" t="n">
        <x:f>C20-D20</x:f>
        <x:v>39991.17965620729</x:v>
      </x:c>
      <x:c r="F20" s="110" t="n">
        <x:f>MAX(0,B20+D20-C20)</x:f>
        <x:v>4394653.715311392</x:v>
      </x:c>
      <x:c r="G20" s="110" t="n">
        <x:f>G19+D20</x:f>
        <x:v>566669.9772068252</x:v>
      </x:c>
    </x:row>
    <x:row r="21">
      <x:c r="A21" s="36" t="n">
        <x:f>A20+1</x:f>
        <x:v>17</x:v>
      </x:c>
      <x:c r="B21" s="110" t="n">
        <x:f>F20</x:f>
        <x:v>4394653.715311392</x:v>
      </x:c>
      <x:c r="C21" s="110" t="n">
        <x:f>MIN(Calculator!$E$7,B21+D21)</x:f>
        <x:v>73251.01636846429</x:v>
      </x:c>
      <x:c r="D21" s="110" t="n">
        <x:f>B21*Calculator!$B$11</x:f>
        <x:v>32959.90286483544</x:v>
      </x:c>
      <x:c r="E21" s="110" t="n">
        <x:f>C21-D21</x:f>
        <x:v>40291.11350362885</x:v>
      </x:c>
      <x:c r="F21" s="110" t="n">
        <x:f>MAX(0,B21+D21-C21)</x:f>
        <x:v>4354362.601807763</x:v>
      </x:c>
      <x:c r="G21" s="110" t="n">
        <x:f>G20+D21</x:f>
        <x:v>599629.8800716606</x:v>
      </x:c>
    </x:row>
    <x:row r="22">
      <x:c r="A22" s="36" t="n">
        <x:f>A21+1</x:f>
        <x:v>18</x:v>
      </x:c>
      <x:c r="B22" s="110" t="n">
        <x:f>F21</x:f>
        <x:v>4354362.601807763</x:v>
      </x:c>
      <x:c r="C22" s="110" t="n">
        <x:f>MIN(Calculator!$E$7,B22+D22)</x:f>
        <x:v>73251.01636846429</x:v>
      </x:c>
      <x:c r="D22" s="110" t="n">
        <x:f>B22*Calculator!$B$11</x:f>
        <x:v>32657.71951355822</x:v>
      </x:c>
      <x:c r="E22" s="110" t="n">
        <x:f>C22-D22</x:f>
        <x:v>40593.296854906075</x:v>
      </x:c>
      <x:c r="F22" s="110" t="n">
        <x:f>MAX(0,B22+D22-C22)</x:f>
        <x:v>4313769.304952856</x:v>
      </x:c>
      <x:c r="G22" s="110" t="n">
        <x:f>G21+D22</x:f>
        <x:v>632287.5995852188</x:v>
      </x:c>
    </x:row>
    <x:row r="23">
      <x:c r="A23" s="36" t="n">
        <x:f>A22+1</x:f>
        <x:v>19</x:v>
      </x:c>
      <x:c r="B23" s="110" t="n">
        <x:f>F22</x:f>
        <x:v>4313769.304952856</x:v>
      </x:c>
      <x:c r="C23" s="110" t="n">
        <x:f>MIN(Calculator!$E$7,B23+D23)</x:f>
        <x:v>73251.01636846429</x:v>
      </x:c>
      <x:c r="D23" s="110" t="n">
        <x:f>B23*Calculator!$B$11</x:f>
        <x:v>32353.26978714642</x:v>
      </x:c>
      <x:c r="E23" s="110" t="n">
        <x:f>C23-D23</x:f>
        <x:v>40897.74658131787</x:v>
      </x:c>
      <x:c r="F23" s="110" t="n">
        <x:f>MAX(0,B23+D23-C23)</x:f>
        <x:v>4272871.558371538</x:v>
      </x:c>
      <x:c r="G23" s="110" t="n">
        <x:f>G22+D23</x:f>
        <x:v>664640.8693723653</x:v>
      </x:c>
    </x:row>
    <x:row r="24">
      <x:c r="A24" s="36" t="n">
        <x:f>A23+1</x:f>
        <x:v>20</x:v>
      </x:c>
      <x:c r="B24" s="110" t="n">
        <x:f>F23</x:f>
        <x:v>4272871.558371538</x:v>
      </x:c>
      <x:c r="C24" s="110" t="n">
        <x:f>MIN(Calculator!$E$7,B24+D24)</x:f>
        <x:v>73251.01636846429</x:v>
      </x:c>
      <x:c r="D24" s="110" t="n">
        <x:f>B24*Calculator!$B$11</x:f>
        <x:v>32046.536687786534</x:v>
      </x:c>
      <x:c r="E24" s="110" t="n">
        <x:f>C24-D24</x:f>
        <x:v>41204.47968067776</x:v>
      </x:c>
      <x:c r="F24" s="110" t="n">
        <x:f>MAX(0,B24+D24-C24)</x:f>
        <x:v>4231667.07869086</x:v>
      </x:c>
      <x:c r="G24" s="110" t="n">
        <x:f>G23+D24</x:f>
        <x:v>696687.4060601519</x:v>
      </x:c>
    </x:row>
    <x:row r="25">
      <x:c r="A25" s="36" t="n">
        <x:f>A24+1</x:f>
        <x:v>21</x:v>
      </x:c>
      <x:c r="B25" s="110" t="n">
        <x:f>F24</x:f>
        <x:v>4231667.07869086</x:v>
      </x:c>
      <x:c r="C25" s="110" t="n">
        <x:f>MIN(Calculator!$E$7,B25+D25)</x:f>
        <x:v>73251.01636846429</x:v>
      </x:c>
      <x:c r="D25" s="110" t="n">
        <x:f>B25*Calculator!$B$11</x:f>
        <x:v>31737.503090181453</x:v>
      </x:c>
      <x:c r="E25" s="110" t="n">
        <x:f>C25-D25</x:f>
        <x:v>41513.51327828284</x:v>
      </x:c>
      <x:c r="F25" s="110" t="n">
        <x:f>MAX(0,B25+D25-C25)</x:f>
        <x:v>4190153.5654125777</x:v>
      </x:c>
      <x:c r="G25" s="110" t="n">
        <x:f>G24+D25</x:f>
        <x:v>728424.9091503334</x:v>
      </x:c>
    </x:row>
    <x:row r="26">
      <x:c r="A26" s="36" t="n">
        <x:f>A25+1</x:f>
        <x:v>22</x:v>
      </x:c>
      <x:c r="B26" s="110" t="n">
        <x:f>F25</x:f>
        <x:v>4190153.5654125777</x:v>
      </x:c>
      <x:c r="C26" s="110" t="n">
        <x:f>MIN(Calculator!$E$7,B26+D26)</x:f>
        <x:v>73251.01636846429</x:v>
      </x:c>
      <x:c r="D26" s="110" t="n">
        <x:f>B26*Calculator!$B$11</x:f>
        <x:v>31426.15174059433</x:v>
      </x:c>
      <x:c r="E26" s="110" t="n">
        <x:f>C26-D26</x:f>
        <x:v>41824.86462786996</x:v>
      </x:c>
      <x:c r="F26" s="110" t="n">
        <x:f>MAX(0,B26+D26-C26)</x:f>
        <x:v>4148328.700784708</x:v>
      </x:c>
      <x:c r="G26" s="110" t="n">
        <x:f>G25+D26</x:f>
        <x:v>759851.0608909277</x:v>
      </x:c>
    </x:row>
    <x:row r="27">
      <x:c r="A27" s="36" t="n">
        <x:f>A26+1</x:f>
        <x:v>23</x:v>
      </x:c>
      <x:c r="B27" s="110" t="n">
        <x:f>F26</x:f>
        <x:v>4148328.700784708</x:v>
      </x:c>
      <x:c r="C27" s="110" t="n">
        <x:f>MIN(Calculator!$E$7,B27+D27)</x:f>
        <x:v>73251.01636846429</x:v>
      </x:c>
      <x:c r="D27" s="110" t="n">
        <x:f>B27*Calculator!$B$11</x:f>
        <x:v>31112.46525588531</x:v>
      </x:c>
      <x:c r="E27" s="110" t="n">
        <x:f>C27-D27</x:f>
        <x:v>42138.55111257898</x:v>
      </x:c>
      <x:c r="F27" s="110" t="n">
        <x:f>MAX(0,B27+D27-C27)</x:f>
        <x:v>4106190.149672129</x:v>
      </x:c>
      <x:c r="G27" s="110" t="n">
        <x:f>G26+D27</x:f>
        <x:v>790963.526146813</x:v>
      </x:c>
    </x:row>
    <x:row r="28">
      <x:c r="A28" s="36" t="n">
        <x:f>A27+1</x:f>
        <x:v>24</x:v>
      </x:c>
      <x:c r="B28" s="110" t="n">
        <x:f>F27</x:f>
        <x:v>4106190.149672129</x:v>
      </x:c>
      <x:c r="C28" s="110" t="n">
        <x:f>MIN(Calculator!$E$7,B28+D28)</x:f>
        <x:v>73251.01636846429</x:v>
      </x:c>
      <x:c r="D28" s="110" t="n">
        <x:f>B28*Calculator!$B$11</x:f>
        <x:v>30796.42612254097</x:v>
      </x:c>
      <x:c r="E28" s="110" t="n">
        <x:f>C28-D28</x:f>
        <x:v>42454.59024592332</x:v>
      </x:c>
      <x:c r="F28" s="110" t="n">
        <x:f>MAX(0,B28+D28-C28)</x:f>
        <x:v>4063735.559426206</x:v>
      </x:c>
      <x:c r="G28" s="110" t="n">
        <x:f>G27+D28</x:f>
        <x:v>821759.9522693539</x:v>
      </x:c>
    </x:row>
    <x:row r="29">
      <x:c r="A29" s="36" t="n">
        <x:f>A28+1</x:f>
        <x:v>25</x:v>
      </x:c>
      <x:c r="B29" s="110" t="n">
        <x:f>F28</x:f>
        <x:v>4063735.559426206</x:v>
      </x:c>
      <x:c r="C29" s="110" t="n">
        <x:f>MIN(Calculator!$E$7,B29+D29)</x:f>
        <x:v>73251.01636846429</x:v>
      </x:c>
      <x:c r="D29" s="110" t="n">
        <x:f>B29*Calculator!$B$11</x:f>
        <x:v>30478.016695696544</x:v>
      </x:c>
      <x:c r="E29" s="110" t="n">
        <x:f>C29-D29</x:f>
        <x:v>42772.99967276775</x:v>
      </x:c>
      <x:c r="F29" s="110" t="n">
        <x:f>MAX(0,B29+D29-C29)</x:f>
        <x:v>4020962.5597534385</x:v>
      </x:c>
      <x:c r="G29" s="110" t="n">
        <x:f>G28+D29</x:f>
        <x:v>852237.9689650504</x:v>
      </x:c>
    </x:row>
    <x:row r="30">
      <x:c r="A30" s="36" t="n">
        <x:f>A29+1</x:f>
        <x:v>26</x:v>
      </x:c>
      <x:c r="B30" s="110" t="n">
        <x:f>F29</x:f>
        <x:v>4020962.5597534385</x:v>
      </x:c>
      <x:c r="C30" s="110" t="n">
        <x:f>MIN(Calculator!$E$7,B30+D30)</x:f>
        <x:v>73251.01636846429</x:v>
      </x:c>
      <x:c r="D30" s="110" t="n">
        <x:f>B30*Calculator!$B$11</x:f>
        <x:v>30157.219198150786</x:v>
      </x:c>
      <x:c r="E30" s="110" t="n">
        <x:f>C30-D30</x:f>
        <x:v>43093.797170313504</x:v>
      </x:c>
      <x:c r="F30" s="110" t="n">
        <x:f>MAX(0,B30+D30-C30)</x:f>
        <x:v>3977868.762583125</x:v>
      </x:c>
      <x:c r="G30" s="110" t="n">
        <x:f>G29+D30</x:f>
        <x:v>882395.1881632012</x:v>
      </x:c>
    </x:row>
    <x:row r="31">
      <x:c r="A31" s="36" t="n">
        <x:f>A30+1</x:f>
        <x:v>27</x:v>
      </x:c>
      <x:c r="B31" s="110" t="n">
        <x:f>F30</x:f>
        <x:v>3977868.762583125</x:v>
      </x:c>
      <x:c r="C31" s="110" t="n">
        <x:f>MIN(Calculator!$E$7,B31+D31)</x:f>
        <x:v>73251.01636846429</x:v>
      </x:c>
      <x:c r="D31" s="110" t="n">
        <x:f>B31*Calculator!$B$11</x:f>
        <x:v>29834.015719373434</x:v>
      </x:c>
      <x:c r="E31" s="110" t="n">
        <x:f>C31-D31</x:f>
        <x:v>43417.000649090856</x:v>
      </x:c>
      <x:c r="F31" s="110" t="n">
        <x:f>MAX(0,B31+D31-C31)</x:f>
        <x:v>3934451.761934034</x:v>
      </x:c>
      <x:c r="G31" s="110" t="n">
        <x:f>G30+D31</x:f>
        <x:v>912229.2038825747</x:v>
      </x:c>
    </x:row>
    <x:row r="32">
      <x:c r="A32" s="36" t="n">
        <x:f>A31+1</x:f>
        <x:v>28</x:v>
      </x:c>
      <x:c r="B32" s="110" t="n">
        <x:f>F31</x:f>
        <x:v>3934451.761934034</x:v>
      </x:c>
      <x:c r="C32" s="110" t="n">
        <x:f>MIN(Calculator!$E$7,B32+D32)</x:f>
        <x:v>73251.01636846429</x:v>
      </x:c>
      <x:c r="D32" s="110" t="n">
        <x:f>B32*Calculator!$B$11</x:f>
        <x:v>29508.388214505256</x:v>
      </x:c>
      <x:c r="E32" s="110" t="n">
        <x:f>C32-D32</x:f>
        <x:v>43742.628153959035</x:v>
      </x:c>
      <x:c r="F32" s="110" t="n">
        <x:f>MAX(0,B32+D32-C32)</x:f>
        <x:v>3890709.1337800752</x:v>
      </x:c>
      <x:c r="G32" s="110" t="n">
        <x:f>G31+D32</x:f>
        <x:v>941737.59209708</x:v>
      </x:c>
    </x:row>
    <x:row r="33">
      <x:c r="A33" s="36" t="n">
        <x:f>A32+1</x:f>
        <x:v>29</x:v>
      </x:c>
      <x:c r="B33" s="110" t="n">
        <x:f>F32</x:f>
        <x:v>3890709.1337800752</x:v>
      </x:c>
      <x:c r="C33" s="110" t="n">
        <x:f>MIN(Calculator!$E$7,B33+D33)</x:f>
        <x:v>73251.01636846429</x:v>
      </x:c>
      <x:c r="D33" s="110" t="n">
        <x:f>B33*Calculator!$B$11</x:f>
        <x:v>29180.31850335056</x:v>
      </x:c>
      <x:c r="E33" s="110" t="n">
        <x:f>C33-D33</x:f>
        <x:v>44070.69786511373</x:v>
      </x:c>
      <x:c r="F33" s="110" t="n">
        <x:f>MAX(0,B33+D33-C33)</x:f>
        <x:v>3846638.4359149616</x:v>
      </x:c>
      <x:c r="G33" s="110" t="n">
        <x:f>G32+D33</x:f>
        <x:v>970917.9106004306</x:v>
      </x:c>
    </x:row>
    <x:row r="34">
      <x:c r="A34" s="36" t="n">
        <x:f>A33+1</x:f>
        <x:v>30</x:v>
      </x:c>
      <x:c r="B34" s="110" t="n">
        <x:f>F33</x:f>
        <x:v>3846638.4359149616</x:v>
      </x:c>
      <x:c r="C34" s="110" t="n">
        <x:f>MIN(Calculator!$E$7,B34+D34)</x:f>
        <x:v>73251.01636846429</x:v>
      </x:c>
      <x:c r="D34" s="110" t="n">
        <x:f>B34*Calculator!$B$11</x:f>
        <x:v>28849.788269362212</x:v>
      </x:c>
      <x:c r="E34" s="110" t="n">
        <x:f>C34-D34</x:f>
        <x:v>44401.22809910208</x:v>
      </x:c>
      <x:c r="F34" s="110" t="n">
        <x:f>MAX(0,B34+D34-C34)</x:f>
        <x:v>3802237.20781586</x:v>
      </x:c>
      <x:c r="G34" s="110" t="n">
        <x:f>G33+D34</x:f>
        <x:v>999767.6988697927</x:v>
      </x:c>
    </x:row>
    <x:row r="35">
      <x:c r="A35" s="36" t="n">
        <x:f>A34+1</x:f>
        <x:v>31</x:v>
      </x:c>
      <x:c r="B35" s="110" t="n">
        <x:f>F34</x:f>
        <x:v>3802237.20781586</x:v>
      </x:c>
      <x:c r="C35" s="110" t="n">
        <x:f>MIN(Calculator!$E$7,B35+D35)</x:f>
        <x:v>73251.01636846429</x:v>
      </x:c>
      <x:c r="D35" s="110" t="n">
        <x:f>B35*Calculator!$B$11</x:f>
        <x:v>28516.779058618948</x:v>
      </x:c>
      <x:c r="E35" s="110" t="n">
        <x:f>C35-D35</x:f>
        <x:v>44734.23730984534</x:v>
      </x:c>
      <x:c r="F35" s="110" t="n">
        <x:f>MAX(0,B35+D35-C35)</x:f>
        <x:v>3757502.970506015</x:v>
      </x:c>
      <x:c r="G35" s="110" t="n">
        <x:f>G34+D35</x:f>
        <x:v>1028284.4779284117</x:v>
      </x:c>
    </x:row>
    <x:row r="36">
      <x:c r="A36" s="36" t="n">
        <x:f>A35+1</x:f>
        <x:v>32</x:v>
      </x:c>
      <x:c r="B36" s="110" t="n">
        <x:f>F35</x:f>
        <x:v>3757502.970506015</x:v>
      </x:c>
      <x:c r="C36" s="110" t="n">
        <x:f>MIN(Calculator!$E$7,B36+D36)</x:f>
        <x:v>73251.01636846429</x:v>
      </x:c>
      <x:c r="D36" s="110" t="n">
        <x:f>B36*Calculator!$B$11</x:f>
        <x:v>28181.27227879511</x:v>
      </x:c>
      <x:c r="E36" s="110" t="n">
        <x:f>C36-D36</x:f>
        <x:v>45069.744089669184</x:v>
      </x:c>
      <x:c r="F36" s="110" t="n">
        <x:f>MAX(0,B36+D36-C36)</x:f>
        <x:v>3712433.2264163457</x:v>
      </x:c>
      <x:c r="G36" s="110" t="n">
        <x:f>G35+D36</x:f>
        <x:v>1056465.7502072067</x:v>
      </x:c>
    </x:row>
    <x:row r="37">
      <x:c r="A37" s="36" t="n">
        <x:f>A36+1</x:f>
        <x:v>33</x:v>
      </x:c>
      <x:c r="B37" s="110" t="n">
        <x:f>F36</x:f>
        <x:v>3712433.2264163457</x:v>
      </x:c>
      <x:c r="C37" s="110" t="n">
        <x:f>MIN(Calculator!$E$7,B37+D37)</x:f>
        <x:v>73251.01636846429</x:v>
      </x:c>
      <x:c r="D37" s="110" t="n">
        <x:f>B37*Calculator!$B$11</x:f>
        <x:v>27843.24919812259</x:v>
      </x:c>
      <x:c r="E37" s="110" t="n">
        <x:f>C37-D37</x:f>
        <x:v>45407.7671703417</x:v>
      </x:c>
      <x:c r="F37" s="110" t="n">
        <x:f>MAX(0,B37+D37-C37)</x:f>
        <x:v>3667025.459246004</x:v>
      </x:c>
      <x:c r="G37" s="110" t="n">
        <x:f>G36+D37</x:f>
        <x:v>1084308.9994053293</x:v>
      </x:c>
    </x:row>
    <x:row r="38">
      <x:c r="A38" s="36" t="n">
        <x:f>A37+1</x:f>
        <x:v>34</x:v>
      </x:c>
      <x:c r="B38" s="110" t="n">
        <x:f>F37</x:f>
        <x:v>3667025.459246004</x:v>
      </x:c>
      <x:c r="C38" s="110" t="n">
        <x:f>MIN(Calculator!$E$7,B38+D38)</x:f>
        <x:v>73251.01636846429</x:v>
      </x:c>
      <x:c r="D38" s="110" t="n">
        <x:f>B38*Calculator!$B$11</x:f>
        <x:v>27502.690944345028</x:v>
      </x:c>
      <x:c r="E38" s="110" t="n">
        <x:f>C38-D38</x:f>
        <x:v>45748.32542411926</x:v>
      </x:c>
      <x:c r="F38" s="110" t="n">
        <x:f>MAX(0,B38+D38-C38)</x:f>
        <x:v>3621277.133821885</x:v>
      </x:c>
      <x:c r="G38" s="110" t="n">
        <x:f>G37+D38</x:f>
        <x:v>1111811.6903496743</x:v>
      </x:c>
    </x:row>
    <x:row r="39">
      <x:c r="A39" s="36" t="n">
        <x:f>A38+1</x:f>
        <x:v>35</x:v>
      </x:c>
      <x:c r="B39" s="110" t="n">
        <x:f>F38</x:f>
        <x:v>3621277.133821885</x:v>
      </x:c>
      <x:c r="C39" s="110" t="n">
        <x:f>MIN(Calculator!$E$7,B39+D39)</x:f>
        <x:v>73251.01636846429</x:v>
      </x:c>
      <x:c r="D39" s="110" t="n">
        <x:f>B39*Calculator!$B$11</x:f>
        <x:v>27159.578503664135</x:v>
      </x:c>
      <x:c r="E39" s="110" t="n">
        <x:f>C39-D39</x:f>
        <x:v>46091.43786480016</x:v>
      </x:c>
      <x:c r="F39" s="110" t="n">
        <x:f>MAX(0,B39+D39-C39)</x:f>
        <x:v>3575185.695957085</x:v>
      </x:c>
      <x:c r="G39" s="110" t="n">
        <x:f>G38+D39</x:f>
        <x:v>1138971.2688533384</x:v>
      </x:c>
    </x:row>
    <x:row r="40">
      <x:c r="A40" s="36" t="n">
        <x:f>A39+1</x:f>
        <x:v>36</x:v>
      </x:c>
      <x:c r="B40" s="110" t="n">
        <x:f>F39</x:f>
        <x:v>3575185.695957085</x:v>
      </x:c>
      <x:c r="C40" s="110" t="n">
        <x:f>MIN(Calculator!$E$7,B40+D40)</x:f>
        <x:v>73251.01636846429</x:v>
      </x:c>
      <x:c r="D40" s="110" t="n">
        <x:f>B40*Calculator!$B$11</x:f>
        <x:v>26813.892719678137</x:v>
      </x:c>
      <x:c r="E40" s="110" t="n">
        <x:f>C40-D40</x:f>
        <x:v>46437.12364878615</x:v>
      </x:c>
      <x:c r="F40" s="110" t="n">
        <x:f>MAX(0,B40+D40-C40)</x:f>
        <x:v>3528748.572308299</x:v>
      </x:c>
      <x:c r="G40" s="110" t="n">
        <x:f>G39+D40</x:f>
        <x:v>1165785.1615730166</x:v>
      </x:c>
    </x:row>
    <x:row r="41">
      <x:c r="A41" s="36" t="n">
        <x:f>A40+1</x:f>
        <x:v>37</x:v>
      </x:c>
      <x:c r="B41" s="110" t="n">
        <x:f>F40</x:f>
        <x:v>3528748.572308299</x:v>
      </x:c>
      <x:c r="C41" s="110" t="n">
        <x:f>MIN(Calculator!$E$7,B41+D41)</x:f>
        <x:v>73251.01636846429</x:v>
      </x:c>
      <x:c r="D41" s="110" t="n">
        <x:f>B41*Calculator!$B$11</x:f>
        <x:v>26465.614292312242</x:v>
      </x:c>
      <x:c r="E41" s="110" t="n">
        <x:f>C41-D41</x:f>
        <x:v>46785.40207615205</x:v>
      </x:c>
      <x:c r="F41" s="110" t="n">
        <x:f>MAX(0,B41+D41-C41)</x:f>
        <x:v>3481963.1702321474</x:v>
      </x:c>
      <x:c r="G41" s="110" t="n">
        <x:f>G40+D41</x:f>
        <x:v>1192250.7758653287</x:v>
      </x:c>
    </x:row>
    <x:row r="42">
      <x:c r="A42" s="36" t="n">
        <x:f>A41+1</x:f>
        <x:v>38</x:v>
      </x:c>
      <x:c r="B42" s="110" t="n">
        <x:f>F41</x:f>
        <x:v>3481963.1702321474</x:v>
      </x:c>
      <x:c r="C42" s="110" t="n">
        <x:f>MIN(Calculator!$E$7,B42+D42)</x:f>
        <x:v>73251.01636846429</x:v>
      </x:c>
      <x:c r="D42" s="110" t="n">
        <x:f>B42*Calculator!$B$11</x:f>
        <x:v>26114.723776741106</x:v>
      </x:c>
      <x:c r="E42" s="110" t="n">
        <x:f>C42-D42</x:f>
        <x:v>47136.292591723184</x:v>
      </x:c>
      <x:c r="F42" s="110" t="n">
        <x:f>MAX(0,B42+D42-C42)</x:f>
        <x:v>3434826.8776404243</x:v>
      </x:c>
      <x:c r="G42" s="110" t="n">
        <x:f>G41+D42</x:f>
        <x:v>1218365.49964207</x:v>
      </x:c>
    </x:row>
    <x:row r="43">
      <x:c r="A43" s="36" t="n">
        <x:f>A42+1</x:f>
        <x:v>39</x:v>
      </x:c>
      <x:c r="B43" s="110" t="n">
        <x:f>F42</x:f>
        <x:v>3434826.8776404243</x:v>
      </x:c>
      <x:c r="C43" s="110" t="n">
        <x:f>MIN(Calculator!$E$7,B43+D43)</x:f>
        <x:v>73251.01636846429</x:v>
      </x:c>
      <x:c r="D43" s="110" t="n">
        <x:f>B43*Calculator!$B$11</x:f>
        <x:v>25761.20158230318</x:v>
      </x:c>
      <x:c r="E43" s="110" t="n">
        <x:f>C43-D43</x:f>
        <x:v>47489.81478616111</x:v>
      </x:c>
      <x:c r="F43" s="110" t="n">
        <x:f>MAX(0,B43+D43-C43)</x:f>
        <x:v>3387337.0628542635</x:v>
      </x:c>
      <x:c r="G43" s="110" t="n">
        <x:f>G42+D43</x:f>
        <x:v>1244126.7012243732</x:v>
      </x:c>
    </x:row>
    <x:row r="44">
      <x:c r="A44" s="36" t="n">
        <x:f>A43+1</x:f>
        <x:v>40</x:v>
      </x:c>
      <x:c r="B44" s="110" t="n">
        <x:f>F43</x:f>
        <x:v>3387337.0628542635</x:v>
      </x:c>
      <x:c r="C44" s="110" t="n">
        <x:f>MIN(Calculator!$E$7,B44+D44)</x:f>
        <x:v>73251.01636846429</x:v>
      </x:c>
      <x:c r="D44" s="110" t="n">
        <x:f>B44*Calculator!$B$11</x:f>
        <x:v>25405.027971406977</x:v>
      </x:c>
      <x:c r="E44" s="110" t="n">
        <x:f>C44-D44</x:f>
        <x:v>47845.988397057314</x:v>
      </x:c>
      <x:c r="F44" s="110" t="n">
        <x:f>MAX(0,B44+D44-C44)</x:f>
        <x:v>3339491.0744572063</x:v>
      </x:c>
      <x:c r="G44" s="110" t="n">
        <x:f>G43+D44</x:f>
        <x:v>1269531.7291957801</x:v>
      </x:c>
    </x:row>
    <x:row r="45">
      <x:c r="A45" s="36" t="n">
        <x:f>A44+1</x:f>
        <x:v>41</x:v>
      </x:c>
      <x:c r="B45" s="110" t="n">
        <x:f>F44</x:f>
        <x:v>3339491.0744572063</x:v>
      </x:c>
      <x:c r="C45" s="110" t="n">
        <x:f>MIN(Calculator!$E$7,B45+D45)</x:f>
        <x:v>73251.01636846429</x:v>
      </x:c>
      <x:c r="D45" s="110" t="n">
        <x:f>B45*Calculator!$B$11</x:f>
        <x:v>25046.183058429047</x:v>
      </x:c>
      <x:c r="E45" s="110" t="n">
        <x:f>C45-D45</x:f>
        <x:v>48204.83331003525</x:v>
      </x:c>
      <x:c r="F45" s="110" t="n">
        <x:f>MAX(0,B45+D45-C45)</x:f>
        <x:v>3291286.2411471712</x:v>
      </x:c>
      <x:c r="G45" s="110" t="n">
        <x:f>G44+D45</x:f>
        <x:v>1294577.9122542092</x:v>
      </x:c>
    </x:row>
    <x:row r="46">
      <x:c r="A46" s="36" t="n">
        <x:f>A45+1</x:f>
        <x:v>42</x:v>
      </x:c>
      <x:c r="B46" s="110" t="n">
        <x:f>F45</x:f>
        <x:v>3291286.2411471712</x:v>
      </x:c>
      <x:c r="C46" s="110" t="n">
        <x:f>MIN(Calculator!$E$7,B46+D46)</x:f>
        <x:v>73251.01636846429</x:v>
      </x:c>
      <x:c r="D46" s="110" t="n">
        <x:f>B46*Calculator!$B$11</x:f>
        <x:v>24684.646808603782</x:v>
      </x:c>
      <x:c r="E46" s="110" t="n">
        <x:f>C46-D46</x:f>
        <x:v>48566.36955986051</x:v>
      </x:c>
      <x:c r="F46" s="110" t="n">
        <x:f>MAX(0,B46+D46-C46)</x:f>
        <x:v>3242719.871587311</x:v>
      </x:c>
      <x:c r="G46" s="110" t="n">
        <x:f>G45+D46</x:f>
        <x:v>1319262.559062813</x:v>
      </x:c>
    </x:row>
    <x:row r="47">
      <x:c r="A47" s="36" t="n">
        <x:f>A46+1</x:f>
        <x:v>43</x:v>
      </x:c>
      <x:c r="B47" s="110" t="n">
        <x:f>F46</x:f>
        <x:v>3242719.871587311</x:v>
      </x:c>
      <x:c r="C47" s="110" t="n">
        <x:f>MIN(Calculator!$E$7,B47+D47)</x:f>
        <x:v>73251.01636846429</x:v>
      </x:c>
      <x:c r="D47" s="110" t="n">
        <x:f>B47*Calculator!$B$11</x:f>
        <x:v>24320.39903690483</x:v>
      </x:c>
      <x:c r="E47" s="110" t="n">
        <x:f>C47-D47</x:f>
        <x:v>48930.617331559464</x:v>
      </x:c>
      <x:c r="F47" s="110" t="n">
        <x:f>MAX(0,B47+D47-C47)</x:f>
        <x:v>3193789.2542557516</x:v>
      </x:c>
      <x:c r="G47" s="110" t="n">
        <x:f>G46+D47</x:f>
        <x:v>1343582.9580997177</x:v>
      </x:c>
    </x:row>
    <x:row r="48">
      <x:c r="A48" s="36" t="n">
        <x:f>A47+1</x:f>
        <x:v>44</x:v>
      </x:c>
      <x:c r="B48" s="110" t="n">
        <x:f>F47</x:f>
        <x:v>3193789.2542557516</x:v>
      </x:c>
      <x:c r="C48" s="110" t="n">
        <x:f>MIN(Calculator!$E$7,B48+D48)</x:f>
        <x:v>73251.01636846429</x:v>
      </x:c>
      <x:c r="D48" s="110" t="n">
        <x:f>B48*Calculator!$B$11</x:f>
        <x:v>23953.419406918136</x:v>
      </x:c>
      <x:c r="E48" s="110" t="n">
        <x:f>C48-D48</x:f>
        <x:v>49297.59696154615</x:v>
      </x:c>
      <x:c r="F48" s="110" t="n">
        <x:f>MAX(0,B48+D48-C48)</x:f>
        <x:v>3144491.657294206</x:v>
      </x:c>
      <x:c r="G48" s="110" t="n">
        <x:f>G47+D48</x:f>
        <x:v>1367536.3775066359</x:v>
      </x:c>
    </x:row>
    <x:row r="49">
      <x:c r="A49" s="36" t="n">
        <x:f>A48+1</x:f>
        <x:v>45</x:v>
      </x:c>
      <x:c r="B49" s="110" t="n">
        <x:f>F48</x:f>
        <x:v>3144491.657294206</x:v>
      </x:c>
      <x:c r="C49" s="110" t="n">
        <x:f>MIN(Calculator!$E$7,B49+D49)</x:f>
        <x:v>73251.01636846429</x:v>
      </x:c>
      <x:c r="D49" s="110" t="n">
        <x:f>B49*Calculator!$B$11</x:f>
        <x:v>23583.687429706544</x:v>
      </x:c>
      <x:c r="E49" s="110" t="n">
        <x:f>C49-D49</x:f>
        <x:v>49667.328938757746</x:v>
      </x:c>
      <x:c r="F49" s="110" t="n">
        <x:f>MAX(0,B49+D49-C49)</x:f>
        <x:v>3094824.3283554483</x:v>
      </x:c>
      <x:c r="G49" s="110" t="n">
        <x:f>G48+D49</x:f>
        <x:v>1391120.0649363424</x:v>
      </x:c>
    </x:row>
    <x:row r="50">
      <x:c r="A50" s="36" t="n">
        <x:f>A49+1</x:f>
        <x:v>46</x:v>
      </x:c>
      <x:c r="B50" s="110" t="n">
        <x:f>F49</x:f>
        <x:v>3094824.3283554483</x:v>
      </x:c>
      <x:c r="C50" s="110" t="n">
        <x:f>MIN(Calculator!$E$7,B50+D50)</x:f>
        <x:v>73251.01636846429</x:v>
      </x:c>
      <x:c r="D50" s="110" t="n">
        <x:f>B50*Calculator!$B$11</x:f>
        <x:v>23211.18246266586</x:v>
      </x:c>
      <x:c r="E50" s="110" t="n">
        <x:f>C50-D50</x:f>
        <x:v>50039.83390579843</x:v>
      </x:c>
      <x:c r="F50" s="110" t="n">
        <x:f>MAX(0,B50+D50-C50)</x:f>
        <x:v>3044784.49444965</x:v>
      </x:c>
      <x:c r="G50" s="110" t="n">
        <x:f>G49+D50</x:f>
        <x:v>1414331.2473990084</x:v>
      </x:c>
    </x:row>
    <x:row r="51">
      <x:c r="A51" s="36" t="n">
        <x:f>A50+1</x:f>
        <x:v>47</x:v>
      </x:c>
      <x:c r="B51" s="110" t="n">
        <x:f>F50</x:f>
        <x:v>3044784.49444965</x:v>
      </x:c>
      <x:c r="C51" s="110" t="n">
        <x:f>MIN(Calculator!$E$7,B51+D51)</x:f>
        <x:v>73251.01636846429</x:v>
      </x:c>
      <x:c r="D51" s="110" t="n">
        <x:f>B51*Calculator!$B$11</x:f>
        <x:v>22835.883708372374</x:v>
      </x:c>
      <x:c r="E51" s="110" t="n">
        <x:f>C51-D51</x:f>
        <x:v>50415.13266009191</x:v>
      </x:c>
      <x:c r="F51" s="110" t="n">
        <x:f>MAX(0,B51+D51-C51)</x:f>
        <x:v>2994369.361789558</x:v>
      </x:c>
      <x:c r="G51" s="110" t="n">
        <x:f>G50+D51</x:f>
        <x:v>1437167.1311073808</x:v>
      </x:c>
    </x:row>
    <x:row r="52">
      <x:c r="A52" s="36" t="n">
        <x:f>A51+1</x:f>
        <x:v>48</x:v>
      </x:c>
      <x:c r="B52" s="110" t="n">
        <x:f>F51</x:f>
        <x:v>2994369.361789558</x:v>
      </x:c>
      <x:c r="C52" s="110" t="n">
        <x:f>MIN(Calculator!$E$7,B52+D52)</x:f>
        <x:v>73251.01636846429</x:v>
      </x:c>
      <x:c r="D52" s="110" t="n">
        <x:f>B52*Calculator!$B$11</x:f>
        <x:v>22457.770213421685</x:v>
      </x:c>
      <x:c r="E52" s="110" t="n">
        <x:f>C52-D52</x:f>
        <x:v>50793.24615504261</x:v>
      </x:c>
      <x:c r="F52" s="110" t="n">
        <x:f>MAX(0,B52+D52-C52)</x:f>
        <x:v>2943576.115634516</x:v>
      </x:c>
      <x:c r="G52" s="110" t="n">
        <x:f>G51+D52</x:f>
        <x:v>1459624.9013208025</x:v>
      </x:c>
    </x:row>
    <x:row r="53">
      <x:c r="A53" s="36" t="n">
        <x:f>A52+1</x:f>
        <x:v>49</x:v>
      </x:c>
      <x:c r="B53" s="110" t="n">
        <x:f>F52</x:f>
        <x:v>2943576.115634516</x:v>
      </x:c>
      <x:c r="C53" s="110" t="n">
        <x:f>MIN(Calculator!$E$7,B53+D53)</x:f>
        <x:v>73251.01636846429</x:v>
      </x:c>
      <x:c r="D53" s="110" t="n">
        <x:f>B53*Calculator!$B$11</x:f>
        <x:v>22076.82086725887</x:v>
      </x:c>
      <x:c r="E53" s="110" t="n">
        <x:f>C53-D53</x:f>
        <x:v>51174.195501205424</x:v>
      </x:c>
      <x:c r="F53" s="110" t="n">
        <x:f>MAX(0,B53+D53-C53)</x:f>
        <x:v>2892401.920133311</x:v>
      </x:c>
      <x:c r="G53" s="110" t="n">
        <x:f>G52+D53</x:f>
        <x:v>1481701.7221880613</x:v>
      </x:c>
    </x:row>
    <x:row r="54">
      <x:c r="A54" s="36" t="n">
        <x:f>A53+1</x:f>
        <x:v>50</x:v>
      </x:c>
      <x:c r="B54" s="110" t="n">
        <x:f>F53</x:f>
        <x:v>2892401.920133311</x:v>
      </x:c>
      <x:c r="C54" s="110" t="n">
        <x:f>MIN(Calculator!$E$7,B54+D54)</x:f>
        <x:v>73251.01636846429</x:v>
      </x:c>
      <x:c r="D54" s="110" t="n">
        <x:f>B54*Calculator!$B$11</x:f>
        <x:v>21693.01440099983</x:v>
      </x:c>
      <x:c r="E54" s="110" t="n">
        <x:f>C54-D54</x:f>
        <x:v>51558.00196746446</x:v>
      </x:c>
      <x:c r="F54" s="110" t="n">
        <x:f>MAX(0,B54+D54-C54)</x:f>
        <x:v>2840843.9181658467</x:v>
      </x:c>
      <x:c r="G54" s="110" t="n">
        <x:f>G53+D54</x:f>
        <x:v>1503394.736589061</x:v>
      </x:c>
    </x:row>
    <x:row r="55">
      <x:c r="A55" s="36" t="n">
        <x:f>A54+1</x:f>
        <x:v>51</x:v>
      </x:c>
      <x:c r="B55" s="110" t="n">
        <x:f>F54</x:f>
        <x:v>2840843.9181658467</x:v>
      </x:c>
      <x:c r="C55" s="110" t="n">
        <x:f>MIN(Calculator!$E$7,B55+D55)</x:f>
        <x:v>73251.01636846429</x:v>
      </x:c>
      <x:c r="D55" s="110" t="n">
        <x:f>B55*Calculator!$B$11</x:f>
        <x:v>21306.32938624385</x:v>
      </x:c>
      <x:c r="E55" s="110" t="n">
        <x:f>C55-D55</x:f>
        <x:v>51944.68698222044</x:v>
      </x:c>
      <x:c r="F55" s="110" t="n">
        <x:f>MAX(0,B55+D55-C55)</x:f>
        <x:v>2788899.2311836267</x:v>
      </x:c>
      <x:c r="G55" s="110" t="n">
        <x:f>G54+D55</x:f>
        <x:v>1524701.065975305</x:v>
      </x:c>
    </x:row>
    <x:row r="56">
      <x:c r="A56" s="36" t="n">
        <x:f>A55+1</x:f>
        <x:v>52</x:v>
      </x:c>
      <x:c r="B56" s="110" t="n">
        <x:f>F55</x:f>
        <x:v>2788899.2311836267</x:v>
      </x:c>
      <x:c r="C56" s="110" t="n">
        <x:f>MIN(Calculator!$E$7,B56+D56)</x:f>
        <x:v>73251.01636846429</x:v>
      </x:c>
      <x:c r="D56" s="110" t="n">
        <x:f>B56*Calculator!$B$11</x:f>
        <x:v>20916.744233877198</x:v>
      </x:c>
      <x:c r="E56" s="110" t="n">
        <x:f>C56-D56</x:f>
        <x:v>52334.272134587096</x:v>
      </x:c>
      <x:c r="F56" s="110" t="n">
        <x:f>MAX(0,B56+D56-C56)</x:f>
        <x:v>2736564.95904904</x:v>
      </x:c>
      <x:c r="G56" s="110" t="n">
        <x:f>G55+D56</x:f>
        <x:v>1545617.810209182</x:v>
      </x:c>
    </x:row>
    <x:row r="57">
      <x:c r="A57" s="36" t="n">
        <x:f>A56+1</x:f>
        <x:v>53</x:v>
      </x:c>
      <x:c r="B57" s="110" t="n">
        <x:f>F56</x:f>
        <x:v>2736564.95904904</x:v>
      </x:c>
      <x:c r="C57" s="110" t="n">
        <x:f>MIN(Calculator!$E$7,B57+D57)</x:f>
        <x:v>73251.01636846429</x:v>
      </x:c>
      <x:c r="D57" s="110" t="n">
        <x:f>B57*Calculator!$B$11</x:f>
        <x:v>20524.2371928678</x:v>
      </x:c>
      <x:c r="E57" s="110" t="n">
        <x:f>C57-D57</x:f>
        <x:v>52726.779175596486</x:v>
      </x:c>
      <x:c r="F57" s="110" t="n">
        <x:f>MAX(0,B57+D57-C57)</x:f>
        <x:v>2683838.1798734437</x:v>
      </x:c>
      <x:c r="G57" s="110" t="n">
        <x:f>G56+D57</x:f>
        <x:v>1566142.0474020499</x:v>
      </x:c>
    </x:row>
    <x:row r="58">
      <x:c r="A58" s="36" t="n">
        <x:f>A57+1</x:f>
        <x:v>54</x:v>
      </x:c>
      <x:c r="B58" s="110" t="n">
        <x:f>F57</x:f>
        <x:v>2683838.1798734437</x:v>
      </x:c>
      <x:c r="C58" s="110" t="n">
        <x:f>MIN(Calculator!$E$7,B58+D58)</x:f>
        <x:v>73251.01636846429</x:v>
      </x:c>
      <x:c r="D58" s="110" t="n">
        <x:f>B58*Calculator!$B$11</x:f>
        <x:v>20128.786349050828</x:v>
      </x:c>
      <x:c r="E58" s="110" t="n">
        <x:f>C58-D58</x:f>
        <x:v>53122.23001941346</x:v>
      </x:c>
      <x:c r="F58" s="110" t="n">
        <x:f>MAX(0,B58+D58-C58)</x:f>
        <x:v>2630715.9498540303</x:v>
      </x:c>
      <x:c r="G58" s="110" t="n">
        <x:f>G57+D58</x:f>
        <x:v>1586270.8337511008</x:v>
      </x:c>
    </x:row>
    <x:row r="59">
      <x:c r="A59" s="36" t="n">
        <x:f>A58+1</x:f>
        <x:v>55</x:v>
      </x:c>
      <x:c r="B59" s="110" t="n">
        <x:f>F58</x:f>
        <x:v>2630715.9498540303</x:v>
      </x:c>
      <x:c r="C59" s="110" t="n">
        <x:f>MIN(Calculator!$E$7,B59+D59)</x:f>
        <x:v>73251.01636846429</x:v>
      </x:c>
      <x:c r="D59" s="110" t="n">
        <x:f>B59*Calculator!$B$11</x:f>
        <x:v>19730.369623905226</x:v>
      </x:c>
      <x:c r="E59" s="110" t="n">
        <x:f>C59-D59</x:f>
        <x:v>53520.64674455907</x:v>
      </x:c>
      <x:c r="F59" s="110" t="n">
        <x:f>MAX(0,B59+D59-C59)</x:f>
        <x:v>2577195.303109471</x:v>
      </x:c>
      <x:c r="G59" s="110" t="n">
        <x:f>G58+D59</x:f>
        <x:v>1606001.203375006</x:v>
      </x:c>
    </x:row>
    <x:row r="60">
      <x:c r="A60" s="36" t="n">
        <x:f>A59+1</x:f>
        <x:v>56</x:v>
      </x:c>
      <x:c r="B60" s="110" t="n">
        <x:f>F59</x:f>
        <x:v>2577195.303109471</x:v>
      </x:c>
      <x:c r="C60" s="110" t="n">
        <x:f>MIN(Calculator!$E$7,B60+D60)</x:f>
        <x:v>73251.01636846429</x:v>
      </x:c>
      <x:c r="D60" s="110" t="n">
        <x:f>B60*Calculator!$B$11</x:f>
        <x:v>19328.964773321033</x:v>
      </x:c>
      <x:c r="E60" s="110" t="n">
        <x:f>C60-D60</x:f>
        <x:v>53922.05159514326</x:v>
      </x:c>
      <x:c r="F60" s="110" t="n">
        <x:f>MAX(0,B60+D60-C60)</x:f>
        <x:v>2523273.251514328</x:v>
      </x:c>
      <x:c r="G60" s="110" t="n">
        <x:f>G59+D60</x:f>
        <x:v>1625330.1681483272</x:v>
      </x:c>
    </x:row>
    <x:row r="61">
      <x:c r="A61" s="36" t="n">
        <x:f>A60+1</x:f>
        <x:v>57</x:v>
      </x:c>
      <x:c r="B61" s="110" t="n">
        <x:f>F60</x:f>
        <x:v>2523273.251514328</x:v>
      </x:c>
      <x:c r="C61" s="110" t="n">
        <x:f>MIN(Calculator!$E$7,B61+D61)</x:f>
        <x:v>73251.01636846429</x:v>
      </x:c>
      <x:c r="D61" s="110" t="n">
        <x:f>B61*Calculator!$B$11</x:f>
        <x:v>18924.54938635746</x:v>
      </x:c>
      <x:c r="E61" s="110" t="n">
        <x:f>C61-D61</x:f>
        <x:v>54326.46698210683</x:v>
      </x:c>
      <x:c r="F61" s="110" t="n">
        <x:f>MAX(0,B61+D61-C61)</x:f>
        <x:v>2468946.7845322215</x:v>
      </x:c>
      <x:c r="G61" s="110" t="n">
        <x:f>G60+D61</x:f>
        <x:v>1644254.7175346846</x:v>
      </x:c>
    </x:row>
    <x:row r="62">
      <x:c r="A62" s="36" t="n">
        <x:f>A61+1</x:f>
        <x:v>58</x:v>
      </x:c>
      <x:c r="B62" s="110" t="n">
        <x:f>F61</x:f>
        <x:v>2468946.7845322215</x:v>
      </x:c>
      <x:c r="C62" s="110" t="n">
        <x:f>MIN(Calculator!$E$7,B62+D62)</x:f>
        <x:v>73251.01636846429</x:v>
      </x:c>
      <x:c r="D62" s="110" t="n">
        <x:f>B62*Calculator!$B$11</x:f>
        <x:v>18517.10088399166</x:v>
      </x:c>
      <x:c r="E62" s="110" t="n">
        <x:f>C62-D62</x:f>
        <x:v>54733.91548447263</x:v>
      </x:c>
      <x:c r="F62" s="110" t="n">
        <x:f>MAX(0,B62+D62-C62)</x:f>
        <x:v>2414212.869047749</x:v>
      </x:c>
      <x:c r="G62" s="110" t="n">
        <x:f>G61+D62</x:f>
        <x:v>1662771.8184186763</x:v>
      </x:c>
    </x:row>
    <x:row r="63">
      <x:c r="A63" s="36" t="n">
        <x:f>A62+1</x:f>
        <x:v>59</x:v>
      </x:c>
      <x:c r="B63" s="110" t="n">
        <x:f>F62</x:f>
        <x:v>2414212.869047749</x:v>
      </x:c>
      <x:c r="C63" s="110" t="n">
        <x:f>MIN(Calculator!$E$7,B63+D63)</x:f>
        <x:v>73251.01636846429</x:v>
      </x:c>
      <x:c r="D63" s="110" t="n">
        <x:f>B63*Calculator!$B$11</x:f>
        <x:v>18106.596517858117</x:v>
      </x:c>
      <x:c r="E63" s="110" t="n">
        <x:f>C63-D63</x:f>
        <x:v>55144.41985060617</x:v>
      </x:c>
      <x:c r="F63" s="110" t="n">
        <x:f>MAX(0,B63+D63-C63)</x:f>
        <x:v>2359068.449197143</x:v>
      </x:c>
      <x:c r="G63" s="110" t="n">
        <x:f>G62+D63</x:f>
        <x:v>1680878.4149365344</x:v>
      </x:c>
    </x:row>
    <x:row r="64">
      <x:c r="A64" s="36" t="n">
        <x:f>A63+1</x:f>
        <x:v>60</x:v>
      </x:c>
      <x:c r="B64" s="110" t="n">
        <x:f>F63</x:f>
        <x:v>2359068.449197143</x:v>
      </x:c>
      <x:c r="C64" s="110" t="n">
        <x:f>MIN(Calculator!$E$7,B64+D64)</x:f>
        <x:v>73251.01636846429</x:v>
      </x:c>
      <x:c r="D64" s="110" t="n">
        <x:f>B64*Calculator!$B$11</x:f>
        <x:v>17693.013368978573</x:v>
      </x:c>
      <x:c r="E64" s="110" t="n">
        <x:f>C64-D64</x:f>
        <x:v>55558.00299948572</x:v>
      </x:c>
      <x:c r="F64" s="110" t="n">
        <x:f>MAX(0,B64+D64-C64)</x:f>
        <x:v>2303510.4461976574</x:v>
      </x:c>
      <x:c r="G64" s="110" t="n">
        <x:f>G63+D64</x:f>
        <x:v>1698571.428305513</x:v>
      </x:c>
    </x:row>
    <x:row r="65">
      <x:c r="A65" s="36" t="n">
        <x:f>A64+1</x:f>
        <x:v>61</x:v>
      </x:c>
      <x:c r="B65" s="110" t="n">
        <x:f>F64</x:f>
        <x:v>2303510.4461976574</x:v>
      </x:c>
      <x:c r="C65" s="110" t="n">
        <x:f>MIN(Calculator!$E$7,B65+D65)</x:f>
        <x:v>73251.01636846429</x:v>
      </x:c>
      <x:c r="D65" s="110" t="n">
        <x:f>B65*Calculator!$B$11</x:f>
        <x:v>17276.32834648243</x:v>
      </x:c>
      <x:c r="E65" s="110" t="n">
        <x:f>C65-D65</x:f>
        <x:v>55974.688021981856</x:v>
      </x:c>
      <x:c r="F65" s="110" t="n">
        <x:f>MAX(0,B65+D65-C65)</x:f>
        <x:v>2247535.7581756758</x:v>
      </x:c>
      <x:c r="G65" s="110" t="n">
        <x:f>G64+D65</x:f>
        <x:v>1715847.7566519955</x:v>
      </x:c>
    </x:row>
    <x:row r="66">
      <x:c r="A66" s="36" t="n">
        <x:f>A65+1</x:f>
        <x:v>62</x:v>
      </x:c>
      <x:c r="B66" s="110" t="n">
        <x:f>F65</x:f>
        <x:v>2247535.7581756758</x:v>
      </x:c>
      <x:c r="C66" s="110" t="n">
        <x:f>MIN(Calculator!$E$7,B66+D66)</x:f>
        <x:v>73251.01636846429</x:v>
      </x:c>
      <x:c r="D66" s="110" t="n">
        <x:f>B66*Calculator!$B$11</x:f>
        <x:v>16856.518186317568</x:v>
      </x:c>
      <x:c r="E66" s="110" t="n">
        <x:f>C66-D66</x:f>
        <x:v>56394.49818214672</x:v>
      </x:c>
      <x:c r="F66" s="110" t="n">
        <x:f>MAX(0,B66+D66-C66)</x:f>
        <x:v>2191141.2599935294</x:v>
      </x:c>
      <x:c r="G66" s="110" t="n">
        <x:f>G65+D66</x:f>
        <x:v>1732704.274838313</x:v>
      </x:c>
    </x:row>
    <x:row r="67">
      <x:c r="A67" s="36" t="n">
        <x:f>A66+1</x:f>
        <x:v>63</x:v>
      </x:c>
      <x:c r="B67" s="110" t="n">
        <x:f>F66</x:f>
        <x:v>2191141.2599935294</x:v>
      </x:c>
      <x:c r="C67" s="110" t="n">
        <x:f>MIN(Calculator!$E$7,B67+D67)</x:f>
        <x:v>73251.01636846429</x:v>
      </x:c>
      <x:c r="D67" s="110" t="n">
        <x:f>B67*Calculator!$B$11</x:f>
        <x:v>16433.55944995147</x:v>
      </x:c>
      <x:c r="E67" s="110" t="n">
        <x:f>C67-D67</x:f>
        <x:v>56817.45691851282</x:v>
      </x:c>
      <x:c r="F67" s="110" t="n">
        <x:f>MAX(0,B67+D67-C67)</x:f>
        <x:v>2134323.803075017</x:v>
      </x:c>
      <x:c r="G67" s="110" t="n">
        <x:f>G66+D67</x:f>
        <x:v>1749137.8342882644</x:v>
      </x:c>
    </x:row>
    <x:row r="68">
      <x:c r="A68" s="36" t="n">
        <x:f>A67+1</x:f>
        <x:v>64</x:v>
      </x:c>
      <x:c r="B68" s="110" t="n">
        <x:f>F67</x:f>
        <x:v>2134323.803075017</x:v>
      </x:c>
      <x:c r="C68" s="110" t="n">
        <x:f>MIN(Calculator!$E$7,B68+D68)</x:f>
        <x:v>73251.01636846429</x:v>
      </x:c>
      <x:c r="D68" s="110" t="n">
        <x:f>B68*Calculator!$B$11</x:f>
        <x:v>16007.428523062626</x:v>
      </x:c>
      <x:c r="E68" s="110" t="n">
        <x:f>C68-D68</x:f>
        <x:v>57243.587845401664</x:v>
      </x:c>
      <x:c r="F68" s="110" t="n">
        <x:f>MAX(0,B68+D68-C68)</x:f>
        <x:v>2077080.2152296153</x:v>
      </x:c>
      <x:c r="G68" s="110" t="n">
        <x:f>G67+D68</x:f>
        <x:v>1765145.2628113271</x:v>
      </x:c>
    </x:row>
    <x:row r="69">
      <x:c r="A69" s="36" t="n">
        <x:f>A68+1</x:f>
        <x:v>65</x:v>
      </x:c>
      <x:c r="B69" s="110" t="n">
        <x:f>F68</x:f>
        <x:v>2077080.2152296153</x:v>
      </x:c>
      <x:c r="C69" s="110" t="n">
        <x:f>MIN(Calculator!$E$7,B69+D69)</x:f>
        <x:v>73251.01636846429</x:v>
      </x:c>
      <x:c r="D69" s="110" t="n">
        <x:f>B69*Calculator!$B$11</x:f>
        <x:v>15578.101614222114</x:v>
      </x:c>
      <x:c r="E69" s="110" t="n">
        <x:f>C69-D69</x:f>
        <x:v>57672.91475424218</x:v>
      </x:c>
      <x:c r="F69" s="110" t="n">
        <x:f>MAX(0,B69+D69-C69)</x:f>
        <x:v>2019407.3004753732</x:v>
      </x:c>
      <x:c r="G69" s="110" t="n">
        <x:f>G68+D69</x:f>
        <x:v>1780723.3644255493</x:v>
      </x:c>
    </x:row>
    <x:row r="70">
      <x:c r="A70" s="36" t="n">
        <x:f>A69+1</x:f>
        <x:v>66</x:v>
      </x:c>
      <x:c r="B70" s="110" t="n">
        <x:f>F69</x:f>
        <x:v>2019407.3004753732</x:v>
      </x:c>
      <x:c r="C70" s="110" t="n">
        <x:f>MIN(Calculator!$E$7,B70+D70)</x:f>
        <x:v>73251.01636846429</x:v>
      </x:c>
      <x:c r="D70" s="110" t="n">
        <x:f>B70*Calculator!$B$11</x:f>
        <x:v>15145.554753565299</x:v>
      </x:c>
      <x:c r="E70" s="110" t="n">
        <x:f>C70-D70</x:f>
        <x:v>58105.46161489899</x:v>
      </x:c>
      <x:c r="F70" s="110" t="n">
        <x:f>MAX(0,B70+D70-C70)</x:f>
        <x:v>1961301.838860474</x:v>
      </x:c>
      <x:c r="G70" s="110" t="n">
        <x:f>G69+D70</x:f>
        <x:v>1795868.9191791145</x:v>
      </x:c>
    </x:row>
    <x:row r="71">
      <x:c r="A71" s="36" t="n">
        <x:f>A70+1</x:f>
        <x:v>67</x:v>
      </x:c>
      <x:c r="B71" s="110" t="n">
        <x:f>F70</x:f>
        <x:v>1961301.838860474</x:v>
      </x:c>
      <x:c r="C71" s="110" t="n">
        <x:f>MIN(Calculator!$E$7,B71+D71)</x:f>
        <x:v>73251.01636846429</x:v>
      </x:c>
      <x:c r="D71" s="110" t="n">
        <x:f>B71*Calculator!$B$11</x:f>
        <x:v>14709.763791453555</x:v>
      </x:c>
      <x:c r="E71" s="110" t="n">
        <x:f>C71-D71</x:f>
        <x:v>58541.25257701073</x:v>
      </x:c>
      <x:c r="F71" s="110" t="n">
        <x:f>MAX(0,B71+D71-C71)</x:f>
        <x:v>1902760.5862834633</x:v>
      </x:c>
      <x:c r="G71" s="110" t="n">
        <x:f>G70+D71</x:f>
        <x:v>1810578.682970568</x:v>
      </x:c>
    </x:row>
    <x:row r="72">
      <x:c r="A72" s="36" t="n">
        <x:f>A71+1</x:f>
        <x:v>68</x:v>
      </x:c>
      <x:c r="B72" s="110" t="n">
        <x:f>F71</x:f>
        <x:v>1902760.5862834633</x:v>
      </x:c>
      <x:c r="C72" s="110" t="n">
        <x:f>MIN(Calculator!$E$7,B72+D72)</x:f>
        <x:v>73251.01636846429</x:v>
      </x:c>
      <x:c r="D72" s="110" t="n">
        <x:f>B72*Calculator!$B$11</x:f>
        <x:v>14270.704397125974</x:v>
      </x:c>
      <x:c r="E72" s="110" t="n">
        <x:f>C72-D72</x:f>
        <x:v>58980.31197133832</x:v>
      </x:c>
      <x:c r="F72" s="110" t="n">
        <x:f>MAX(0,B72+D72-C72)</x:f>
        <x:v>1843780.2743121248</x:v>
      </x:c>
      <x:c r="G72" s="110" t="n">
        <x:f>G71+D72</x:f>
        <x:v>1824849.387367694</x:v>
      </x:c>
    </x:row>
    <x:row r="73">
      <x:c r="A73" s="36" t="n">
        <x:f>A72+1</x:f>
        <x:v>69</x:v>
      </x:c>
      <x:c r="B73" s="110" t="n">
        <x:f>F72</x:f>
        <x:v>1843780.2743121248</x:v>
      </x:c>
      <x:c r="C73" s="110" t="n">
        <x:f>MIN(Calculator!$E$7,B73+D73)</x:f>
        <x:v>73251.01636846429</x:v>
      </x:c>
      <x:c r="D73" s="110" t="n">
        <x:f>B73*Calculator!$B$11</x:f>
        <x:v>13828.352057340935</x:v>
      </x:c>
      <x:c r="E73" s="110" t="n">
        <x:f>C73-D73</x:f>
        <x:v>59422.66431112336</x:v>
      </x:c>
      <x:c r="F73" s="110" t="n">
        <x:f>MAX(0,B73+D73-C73)</x:f>
        <x:v>1784357.6100010015</x:v>
      </x:c>
      <x:c r="G73" s="110" t="n">
        <x:f>G72+D73</x:f>
        <x:v>1838677.739425035</x:v>
      </x:c>
    </x:row>
    <x:row r="74">
      <x:c r="A74" s="36" t="n">
        <x:f>A73+1</x:f>
        <x:v>70</x:v>
      </x:c>
      <x:c r="B74" s="110" t="n">
        <x:f>F73</x:f>
        <x:v>1784357.6100010015</x:v>
      </x:c>
      <x:c r="C74" s="110" t="n">
        <x:f>MIN(Calculator!$E$7,B74+D74)</x:f>
        <x:v>73251.01636846429</x:v>
      </x:c>
      <x:c r="D74" s="110" t="n">
        <x:f>B74*Calculator!$B$11</x:f>
        <x:v>13382.682075007511</x:v>
      </x:c>
      <x:c r="E74" s="110" t="n">
        <x:f>C74-D74</x:f>
        <x:v>59868.33429345678</x:v>
      </x:c>
      <x:c r="F74" s="110" t="n">
        <x:f>MAX(0,B74+D74-C74)</x:f>
        <x:v>1724489.2757075448</x:v>
      </x:c>
      <x:c r="G74" s="110" t="n">
        <x:f>G73+D74</x:f>
        <x:v>1852060.4215000425</x:v>
      </x:c>
    </x:row>
    <x:row r="75">
      <x:c r="A75" s="36" t="n">
        <x:f>A74+1</x:f>
        <x:v>71</x:v>
      </x:c>
      <x:c r="B75" s="110" t="n">
        <x:f>F74</x:f>
        <x:v>1724489.2757075448</x:v>
      </x:c>
      <x:c r="C75" s="110" t="n">
        <x:f>MIN(Calculator!$E$7,B75+D75)</x:f>
        <x:v>73251.01636846429</x:v>
      </x:c>
      <x:c r="D75" s="110" t="n">
        <x:f>B75*Calculator!$B$11</x:f>
        <x:v>12933.669567806584</x:v>
      </x:c>
      <x:c r="E75" s="110" t="n">
        <x:f>C75-D75</x:f>
        <x:v>60317.3468006577</x:v>
      </x:c>
      <x:c r="F75" s="110" t="n">
        <x:f>MAX(0,B75+D75-C75)</x:f>
        <x:v>1664171.928906887</x:v>
      </x:c>
      <x:c r="G75" s="110" t="n">
        <x:f>G74+D75</x:f>
        <x:v>1864994.0910678492</x:v>
      </x:c>
    </x:row>
    <x:row r="76">
      <x:c r="A76" s="36" t="n">
        <x:f>A75+1</x:f>
        <x:v>72</x:v>
      </x:c>
      <x:c r="B76" s="110" t="n">
        <x:f>F75</x:f>
        <x:v>1664171.928906887</x:v>
      </x:c>
      <x:c r="C76" s="110" t="n">
        <x:f>MIN(Calculator!$E$7,B76+D76)</x:f>
        <x:v>73251.01636846429</x:v>
      </x:c>
      <x:c r="D76" s="110" t="n">
        <x:f>B76*Calculator!$B$11</x:f>
        <x:v>12481.289466801652</x:v>
      </x:c>
      <x:c r="E76" s="110" t="n">
        <x:f>C76-D76</x:f>
        <x:v>60769.72690166264</x:v>
      </x:c>
      <x:c r="F76" s="110" t="n">
        <x:f>MAX(0,B76+D76-C76)</x:f>
        <x:v>1603402.2020052243</x:v>
      </x:c>
      <x:c r="G76" s="110" t="n">
        <x:f>G75+D76</x:f>
        <x:v>1877475.3805346508</x:v>
      </x:c>
    </x:row>
    <x:row r="77">
      <x:c r="A77" s="36" t="n">
        <x:f>A76+1</x:f>
        <x:v>73</x:v>
      </x:c>
      <x:c r="B77" s="110" t="n">
        <x:f>F76</x:f>
        <x:v>1603402.2020052243</x:v>
      </x:c>
      <x:c r="C77" s="110" t="n">
        <x:f>MIN(Calculator!$E$7,B77+D77)</x:f>
        <x:v>73251.01636846429</x:v>
      </x:c>
      <x:c r="D77" s="110" t="n">
        <x:f>B77*Calculator!$B$11</x:f>
        <x:v>12025.516515039182</x:v>
      </x:c>
      <x:c r="E77" s="110" t="n">
        <x:f>C77-D77</x:f>
        <x:v>61225.499853425106</x:v>
      </x:c>
      <x:c r="F77" s="110" t="n">
        <x:f>MAX(0,B77+D77-C77)</x:f>
        <x:v>1542176.702151799</x:v>
      </x:c>
      <x:c r="G77" s="110" t="n">
        <x:f>G76+D77</x:f>
        <x:v>1889500.89704969</x:v>
      </x:c>
    </x:row>
    <x:row r="78">
      <x:c r="A78" s="36" t="n">
        <x:f>A77+1</x:f>
        <x:v>74</x:v>
      </x:c>
      <x:c r="B78" s="110" t="n">
        <x:f>F77</x:f>
        <x:v>1542176.702151799</x:v>
      </x:c>
      <x:c r="C78" s="110" t="n">
        <x:f>MIN(Calculator!$E$7,B78+D78)</x:f>
        <x:v>73251.01636846429</x:v>
      </x:c>
      <x:c r="D78" s="110" t="n">
        <x:f>B78*Calculator!$B$11</x:f>
        <x:v>11566.325266138492</x:v>
      </x:c>
      <x:c r="E78" s="110" t="n">
        <x:f>C78-D78</x:f>
        <x:v>61684.6911023258</x:v>
      </x:c>
      <x:c r="F78" s="110" t="n">
        <x:f>MAX(0,B78+D78-C78)</x:f>
        <x:v>1480492.0110494732</x:v>
      </x:c>
      <x:c r="G78" s="110" t="n">
        <x:f>G77+D78</x:f>
        <x:v>1901067.2223158283</x:v>
      </x:c>
    </x:row>
    <x:row r="79">
      <x:c r="A79" s="36" t="n">
        <x:f>A78+1</x:f>
        <x:v>75</x:v>
      </x:c>
      <x:c r="B79" s="110" t="n">
        <x:f>F78</x:f>
        <x:v>1480492.0110494732</x:v>
      </x:c>
      <x:c r="C79" s="110" t="n">
        <x:f>MIN(Calculator!$E$7,B79+D79)</x:f>
        <x:v>73251.01636846429</x:v>
      </x:c>
      <x:c r="D79" s="110" t="n">
        <x:f>B79*Calculator!$B$11</x:f>
        <x:v>11103.690082871048</x:v>
      </x:c>
      <x:c r="E79" s="110" t="n">
        <x:f>C79-D79</x:f>
        <x:v>62147.32628559324</x:v>
      </x:c>
      <x:c r="F79" s="110" t="n">
        <x:f>MAX(0,B79+D79-C79)</x:f>
        <x:v>1418344.68476388</x:v>
      </x:c>
      <x:c r="G79" s="110" t="n">
        <x:f>G78+D79</x:f>
        <x:v>1912170.9123986994</x:v>
      </x:c>
    </x:row>
    <x:row r="80">
      <x:c r="A80" s="36" t="n">
        <x:f>A79+1</x:f>
        <x:v>76</x:v>
      </x:c>
      <x:c r="B80" s="110" t="n">
        <x:f>F79</x:f>
        <x:v>1418344.68476388</x:v>
      </x:c>
      <x:c r="C80" s="110" t="n">
        <x:f>MIN(Calculator!$E$7,B80+D80)</x:f>
        <x:v>73251.01636846429</x:v>
      </x:c>
      <x:c r="D80" s="110" t="n">
        <x:f>B80*Calculator!$B$11</x:f>
        <x:v>10637.5851357291</x:v>
      </x:c>
      <x:c r="E80" s="110" t="n">
        <x:f>C80-D80</x:f>
        <x:v>62613.431232735194</x:v>
      </x:c>
      <x:c r="F80" s="110" t="n">
        <x:f>MAX(0,B80+D80-C80)</x:f>
        <x:v>1355731.2535311447</x:v>
      </x:c>
      <x:c r="G80" s="110" t="n">
        <x:f>G79+D80</x:f>
        <x:v>1922808.4975344285</x:v>
      </x:c>
    </x:row>
    <x:row r="81">
      <x:c r="A81" s="36" t="n">
        <x:f>A80+1</x:f>
        <x:v>77</x:v>
      </x:c>
      <x:c r="B81" s="110" t="n">
        <x:f>F80</x:f>
        <x:v>1355731.2535311447</x:v>
      </x:c>
      <x:c r="C81" s="110" t="n">
        <x:f>MIN(Calculator!$E$7,B81+D81)</x:f>
        <x:v>73251.01636846429</x:v>
      </x:c>
      <x:c r="D81" s="110" t="n">
        <x:f>B81*Calculator!$B$11</x:f>
        <x:v>10167.984401483585</x:v>
      </x:c>
      <x:c r="E81" s="110" t="n">
        <x:f>C81-D81</x:f>
        <x:v>63083.03196698071</x:v>
      </x:c>
      <x:c r="F81" s="110" t="n">
        <x:f>MAX(0,B81+D81-C81)</x:f>
        <x:v>1292648.221564164</x:v>
      </x:c>
      <x:c r="G81" s="110" t="n">
        <x:f>G80+D81</x:f>
        <x:v>1932976.481935912</x:v>
      </x:c>
    </x:row>
    <x:row r="82">
      <x:c r="A82" s="36" t="n">
        <x:f>A81+1</x:f>
        <x:v>78</x:v>
      </x:c>
      <x:c r="B82" s="110" t="n">
        <x:f>F81</x:f>
        <x:v>1292648.221564164</x:v>
      </x:c>
      <x:c r="C82" s="110" t="n">
        <x:f>MIN(Calculator!$E$7,B82+D82)</x:f>
        <x:v>73251.01636846429</x:v>
      </x:c>
      <x:c r="D82" s="110" t="n">
        <x:f>B82*Calculator!$B$11</x:f>
        <x:v>9694.86166173123</x:v>
      </x:c>
      <x:c r="E82" s="110" t="n">
        <x:f>C82-D82</x:f>
        <x:v>63556.15470673306</x:v>
      </x:c>
      <x:c r="F82" s="110" t="n">
        <x:f>MAX(0,B82+D82-C82)</x:f>
        <x:v>1229092.0668574309</x:v>
      </x:c>
      <x:c r="G82" s="110" t="n">
        <x:f>G81+D82</x:f>
        <x:v>1942671.3435976433</x:v>
      </x:c>
    </x:row>
    <x:row r="83">
      <x:c r="A83" s="36" t="n">
        <x:f>A82+1</x:f>
        <x:v>79</x:v>
      </x:c>
      <x:c r="B83" s="110" t="n">
        <x:f>F82</x:f>
        <x:v>1229092.0668574309</x:v>
      </x:c>
      <x:c r="C83" s="110" t="n">
        <x:f>MIN(Calculator!$E$7,B83+D83)</x:f>
        <x:v>73251.01636846429</x:v>
      </x:c>
      <x:c r="D83" s="110" t="n">
        <x:f>B83*Calculator!$B$11</x:f>
        <x:v>9218.19050143073</x:v>
      </x:c>
      <x:c r="E83" s="110" t="n">
        <x:f>C83-D83</x:f>
        <x:v>64032.82586703356</x:v>
      </x:c>
      <x:c r="F83" s="110" t="n">
        <x:f>MAX(0,B83+D83-C83)</x:f>
        <x:v>1165059.2409903973</x:v>
      </x:c>
      <x:c r="G83" s="110" t="n">
        <x:f>G82+D83</x:f>
        <x:v>1951889.534099074</x:v>
      </x:c>
    </x:row>
    <x:row r="84">
      <x:c r="A84" s="36" t="n">
        <x:f>A83+1</x:f>
        <x:v>80</x:v>
      </x:c>
      <x:c r="B84" s="110" t="n">
        <x:f>F83</x:f>
        <x:v>1165059.2409903973</x:v>
      </x:c>
      <x:c r="C84" s="110" t="n">
        <x:f>MIN(Calculator!$E$7,B84+D84)</x:f>
        <x:v>73251.01636846429</x:v>
      </x:c>
      <x:c r="D84" s="110" t="n">
        <x:f>B84*Calculator!$B$11</x:f>
        <x:v>8737.944307427979</x:v>
      </x:c>
      <x:c r="E84" s="110" t="n">
        <x:f>C84-D84</x:f>
        <x:v>64513.07206103631</x:v>
      </x:c>
      <x:c r="F84" s="110" t="n">
        <x:f>MAX(0,B84+D84-C84)</x:f>
        <x:v>1100546.168929361</x:v>
      </x:c>
      <x:c r="G84" s="110" t="n">
        <x:f>G83+D84</x:f>
        <x:v>1960627.4784065022</x:v>
      </x:c>
    </x:row>
    <x:row r="85">
      <x:c r="A85" s="36" t="n">
        <x:f>A84+1</x:f>
        <x:v>81</x:v>
      </x:c>
      <x:c r="B85" s="110" t="n">
        <x:f>F84</x:f>
        <x:v>1100546.168929361</x:v>
      </x:c>
      <x:c r="C85" s="110" t="n">
        <x:f>MIN(Calculator!$E$7,B85+D85)</x:f>
        <x:v>73251.01636846429</x:v>
      </x:c>
      <x:c r="D85" s="110" t="n">
        <x:f>B85*Calculator!$B$11</x:f>
        <x:v>8254.096266970208</x:v>
      </x:c>
      <x:c r="E85" s="110" t="n">
        <x:f>C85-D85</x:f>
        <x:v>64996.920101494085</x:v>
      </x:c>
      <x:c r="F85" s="110" t="n">
        <x:f>MAX(0,B85+D85-C85)</x:f>
        <x:v>1035549.248827867</x:v>
      </x:c>
      <x:c r="G85" s="110" t="n">
        <x:f>G84+D85</x:f>
        <x:v>1968881.5746734724</x:v>
      </x:c>
    </x:row>
    <x:row r="86">
      <x:c r="A86" s="36" t="n">
        <x:f>A85+1</x:f>
        <x:v>82</x:v>
      </x:c>
      <x:c r="B86" s="110" t="n">
        <x:f>F85</x:f>
        <x:v>1035549.248827867</x:v>
      </x:c>
      <x:c r="C86" s="110" t="n">
        <x:f>MIN(Calculator!$E$7,B86+D86)</x:f>
        <x:v>73251.01636846429</x:v>
      </x:c>
      <x:c r="D86" s="110" t="n">
        <x:f>B86*Calculator!$B$11</x:f>
        <x:v>7766.619366209002</x:v>
      </x:c>
      <x:c r="E86" s="110" t="n">
        <x:f>C86-D86</x:f>
        <x:v>65484.39700225529</x:v>
      </x:c>
      <x:c r="F86" s="110" t="n">
        <x:f>MAX(0,B86+D86-C86)</x:f>
        <x:v>970064.8518256117</x:v>
      </x:c>
      <x:c r="G86" s="110" t="n">
        <x:f>G85+D86</x:f>
        <x:v>1976648.1940396815</x:v>
      </x:c>
    </x:row>
    <x:row r="87">
      <x:c r="A87" s="36" t="n">
        <x:f>A86+1</x:f>
        <x:v>83</x:v>
      </x:c>
      <x:c r="B87" s="110" t="n">
        <x:f>F86</x:f>
        <x:v>970064.8518256117</x:v>
      </x:c>
      <x:c r="C87" s="110" t="n">
        <x:f>MIN(Calculator!$E$7,B87+D87)</x:f>
        <x:v>73251.01636846429</x:v>
      </x:c>
      <x:c r="D87" s="110" t="n">
        <x:f>B87*Calculator!$B$11</x:f>
        <x:v>7275.4863886920875</x:v>
      </x:c>
      <x:c r="E87" s="110" t="n">
        <x:f>C87-D87</x:f>
        <x:v>65975.5299797722</x:v>
      </x:c>
      <x:c r="F87" s="110" t="n">
        <x:f>MAX(0,B87+D87-C87)</x:f>
        <x:v>904089.3218458394</x:v>
      </x:c>
      <x:c r="G87" s="110" t="n">
        <x:f>G86+D87</x:f>
        <x:v>1983923.6804283736</x:v>
      </x:c>
    </x:row>
    <x:row r="88">
      <x:c r="A88" s="36" t="n">
        <x:f>A87+1</x:f>
        <x:v>84</x:v>
      </x:c>
      <x:c r="B88" s="110" t="n">
        <x:f>F87</x:f>
        <x:v>904089.3218458394</x:v>
      </x:c>
      <x:c r="C88" s="110" t="n">
        <x:f>MIN(Calculator!$E$7,B88+D88)</x:f>
        <x:v>73251.01636846429</x:v>
      </x:c>
      <x:c r="D88" s="110" t="n">
        <x:f>B88*Calculator!$B$11</x:f>
        <x:v>6780.669913843795</x:v>
      </x:c>
      <x:c r="E88" s="110" t="n">
        <x:f>C88-D88</x:f>
        <x:v>66470.34645462049</x:v>
      </x:c>
      <x:c r="F88" s="110" t="n">
        <x:f>MAX(0,B88+D88-C88)</x:f>
        <x:v>837618.9753912188</x:v>
      </x:c>
      <x:c r="G88" s="110" t="n">
        <x:f>G87+D88</x:f>
        <x:v>1990704.3503422174</x:v>
      </x:c>
    </x:row>
    <x:row r="89">
      <x:c r="A89" s="36" t="n">
        <x:f>A88+1</x:f>
        <x:v>85</x:v>
      </x:c>
      <x:c r="B89" s="110" t="n">
        <x:f>F88</x:f>
        <x:v>837618.9753912188</x:v>
      </x:c>
      <x:c r="C89" s="110" t="n">
        <x:f>MIN(Calculator!$E$7,B89+D89)</x:f>
        <x:v>73251.01636846429</x:v>
      </x:c>
      <x:c r="D89" s="110" t="n">
        <x:f>B89*Calculator!$B$11</x:f>
        <x:v>6282.142315434141</x:v>
      </x:c>
      <x:c r="E89" s="110" t="n">
        <x:f>C89-D89</x:f>
        <x:v>66968.87405303014</x:v>
      </x:c>
      <x:c r="F89" s="110" t="n">
        <x:f>MAX(0,B89+D89-C89)</x:f>
        <x:v>770650.1013381886</x:v>
      </x:c>
      <x:c r="G89" s="110" t="n">
        <x:f>G88+D89</x:f>
        <x:v>1996986.4926576514</x:v>
      </x:c>
    </x:row>
    <x:row r="90">
      <x:c r="A90" s="36" t="n">
        <x:f>A89+1</x:f>
        <x:v>86</x:v>
      </x:c>
      <x:c r="B90" s="110" t="n">
        <x:f>F89</x:f>
        <x:v>770650.1013381886</x:v>
      </x:c>
      <x:c r="C90" s="110" t="n">
        <x:f>MIN(Calculator!$E$7,B90+D90)</x:f>
        <x:v>73251.01636846429</x:v>
      </x:c>
      <x:c r="D90" s="110" t="n">
        <x:f>B90*Calculator!$B$11</x:f>
        <x:v>5779.875760036414</x:v>
      </x:c>
      <x:c r="E90" s="110" t="n">
        <x:f>C90-D90</x:f>
        <x:v>67471.14060842787</x:v>
      </x:c>
      <x:c r="F90" s="110" t="n">
        <x:f>MAX(0,B90+D90-C90)</x:f>
        <x:v>703178.9607297607</x:v>
      </x:c>
      <x:c r="G90" s="110" t="n">
        <x:f>G89+D90</x:f>
        <x:v>2002766.368417688</x:v>
      </x:c>
    </x:row>
    <x:row r="91">
      <x:c r="A91" s="36" t="n">
        <x:f>A90+1</x:f>
        <x:v>87</x:v>
      </x:c>
      <x:c r="B91" s="110" t="n">
        <x:f>F90</x:f>
        <x:v>703178.9607297607</x:v>
      </x:c>
      <x:c r="C91" s="110" t="n">
        <x:f>MIN(Calculator!$E$7,B91+D91)</x:f>
        <x:v>73251.01636846429</x:v>
      </x:c>
      <x:c r="D91" s="110" t="n">
        <x:f>B91*Calculator!$B$11</x:f>
        <x:v>5273.8422054732055</x:v>
      </x:c>
      <x:c r="E91" s="110" t="n">
        <x:f>C91-D91</x:f>
        <x:v>67977.17416299108</x:v>
      </x:c>
      <x:c r="F91" s="110" t="n">
        <x:f>MAX(0,B91+D91-C91)</x:f>
        <x:v>635201.7865667696</x:v>
      </x:c>
      <x:c r="G91" s="110" t="n">
        <x:f>G90+D91</x:f>
        <x:v>2008040.2106231612</x:v>
      </x:c>
    </x:row>
    <x:row r="92">
      <x:c r="A92" s="36" t="n">
        <x:f>A91+1</x:f>
        <x:v>88</x:v>
      </x:c>
      <x:c r="B92" s="110" t="n">
        <x:f>F91</x:f>
        <x:v>635201.7865667696</x:v>
      </x:c>
      <x:c r="C92" s="110" t="n">
        <x:f>MIN(Calculator!$E$7,B92+D92)</x:f>
        <x:v>73251.01636846429</x:v>
      </x:c>
      <x:c r="D92" s="110" t="n">
        <x:f>B92*Calculator!$B$11</x:f>
        <x:v>4764.013399250772</x:v>
      </x:c>
      <x:c r="E92" s="110" t="n">
        <x:f>C92-D92</x:f>
        <x:v>68487.00296921351</x:v>
      </x:c>
      <x:c r="F92" s="110" t="n">
        <x:f>MAX(0,B92+D92-C92)</x:f>
        <x:v>566714.7835975561</x:v>
      </x:c>
      <x:c r="G92" s="110" t="n">
        <x:f>G91+D92</x:f>
        <x:v>2012804.224022412</x:v>
      </x:c>
    </x:row>
    <x:row r="93">
      <x:c r="A93" s="36" t="n">
        <x:f>A92+1</x:f>
        <x:v>89</x:v>
      </x:c>
      <x:c r="B93" s="110" t="n">
        <x:f>F92</x:f>
        <x:v>566714.7835975561</x:v>
      </x:c>
      <x:c r="C93" s="110" t="n">
        <x:f>MIN(Calculator!$E$7,B93+D93)</x:f>
        <x:v>73251.01636846429</x:v>
      </x:c>
      <x:c r="D93" s="110" t="n">
        <x:f>B93*Calculator!$B$11</x:f>
        <x:v>4250.36087698167</x:v>
      </x:c>
      <x:c r="E93" s="110" t="n">
        <x:f>C93-D93</x:f>
        <x:v>69000.65549148263</x:v>
      </x:c>
      <x:c r="F93" s="110" t="n">
        <x:f>MAX(0,B93+D93-C93)</x:f>
        <x:v>497714.1281060734</x:v>
      </x:c>
      <x:c r="G93" s="110" t="n">
        <x:f>G92+D93</x:f>
        <x:v>2017054.5848993936</x:v>
      </x:c>
    </x:row>
    <x:row r="94">
      <x:c r="A94" s="36" t="n">
        <x:f>A93+1</x:f>
        <x:v>90</x:v>
      </x:c>
      <x:c r="B94" s="110" t="n">
        <x:f>F93</x:f>
        <x:v>497714.1281060734</x:v>
      </x:c>
      <x:c r="C94" s="110" t="n">
        <x:f>MIN(Calculator!$E$7,B94+D94)</x:f>
        <x:v>73251.01636846429</x:v>
      </x:c>
      <x:c r="D94" s="110" t="n">
        <x:f>B94*Calculator!$B$11</x:f>
        <x:v>3732.8559607955503</x:v>
      </x:c>
      <x:c r="E94" s="110" t="n">
        <x:f>C94-D94</x:f>
        <x:v>69518.16040766874</x:v>
      </x:c>
      <x:c r="F94" s="110" t="n">
        <x:f>MAX(0,B94+D94-C94)</x:f>
        <x:v>428195.9676984047</x:v>
      </x:c>
      <x:c r="G94" s="110" t="n">
        <x:f>G93+D94</x:f>
        <x:v>2020787.4408601893</x:v>
      </x:c>
    </x:row>
    <x:row r="95">
      <x:c r="A95" s="36" t="n">
        <x:f>A94+1</x:f>
        <x:v>91</x:v>
      </x:c>
      <x:c r="B95" s="110" t="n">
        <x:f>F94</x:f>
        <x:v>428195.9676984047</x:v>
      </x:c>
      <x:c r="C95" s="110" t="n">
        <x:f>MIN(Calculator!$E$7,B95+D95)</x:f>
        <x:v>73251.01636846429</x:v>
      </x:c>
      <x:c r="D95" s="110" t="n">
        <x:f>B95*Calculator!$B$11</x:f>
        <x:v>3211.469757738035</x:v>
      </x:c>
      <x:c r="E95" s="110" t="n">
        <x:f>C95-D95</x:f>
        <x:v>70039.54661072626</x:v>
      </x:c>
      <x:c r="F95" s="110" t="n">
        <x:f>MAX(0,B95+D95-C95)</x:f>
        <x:v>358156.42108767846</x:v>
      </x:c>
      <x:c r="G95" s="110" t="n">
        <x:f>G94+D95</x:f>
        <x:v>2023998.9106179273</x:v>
      </x:c>
    </x:row>
    <x:row r="96">
      <x:c r="A96" s="36" t="n">
        <x:f>A95+1</x:f>
        <x:v>92</x:v>
      </x:c>
      <x:c r="B96" s="110" t="n">
        <x:f>F95</x:f>
        <x:v>358156.42108767846</x:v>
      </x:c>
      <x:c r="C96" s="110" t="n">
        <x:f>MIN(Calculator!$E$7,B96+D96)</x:f>
        <x:v>73251.01636846429</x:v>
      </x:c>
      <x:c r="D96" s="110" t="n">
        <x:f>B96*Calculator!$B$11</x:f>
        <x:v>2686.173158157588</x:v>
      </x:c>
      <x:c r="E96" s="110" t="n">
        <x:f>C96-D96</x:f>
        <x:v>70564.8432103067</x:v>
      </x:c>
      <x:c r="F96" s="110" t="n">
        <x:f>MAX(0,B96+D96-C96)</x:f>
        <x:v>287591.5778773718</x:v>
      </x:c>
      <x:c r="G96" s="110" t="n">
        <x:f>G95+D96</x:f>
        <x:v>2026685.083776085</x:v>
      </x:c>
    </x:row>
    <x:row r="97">
      <x:c r="A97" s="36" t="n">
        <x:f>A96+1</x:f>
        <x:v>93</x:v>
      </x:c>
      <x:c r="B97" s="110" t="n">
        <x:f>F96</x:f>
        <x:v>287591.5778773718</x:v>
      </x:c>
      <x:c r="C97" s="110" t="n">
        <x:f>MIN(Calculator!$E$7,B97+D97)</x:f>
        <x:v>73251.01636846429</x:v>
      </x:c>
      <x:c r="D97" s="110" t="n">
        <x:f>B97*Calculator!$B$11</x:f>
        <x:v>2156.9368340802885</x:v>
      </x:c>
      <x:c r="E97" s="110" t="n">
        <x:f>C97-D97</x:f>
        <x:v>71094.079534384</x:v>
      </x:c>
      <x:c r="F97" s="110" t="n">
        <x:f>MAX(0,B97+D97-C97)</x:f>
        <x:v>216497.4983429878</x:v>
      </x:c>
      <x:c r="G97" s="110" t="n">
        <x:f>G96+D97</x:f>
        <x:v>2028842.0206101653</x:v>
      </x:c>
    </x:row>
    <x:row r="98">
      <x:c r="A98" s="36" t="n">
        <x:f>A97+1</x:f>
        <x:v>94</x:v>
      </x:c>
      <x:c r="B98" s="110" t="n">
        <x:f>F97</x:f>
        <x:v>216497.4983429878</x:v>
      </x:c>
      <x:c r="C98" s="110" t="n">
        <x:f>MIN(Calculator!$E$7,B98+D98)</x:f>
        <x:v>73251.01636846429</x:v>
      </x:c>
      <x:c r="D98" s="110" t="n">
        <x:f>B98*Calculator!$B$11</x:f>
        <x:v>1623.7312375724084</x:v>
      </x:c>
      <x:c r="E98" s="110" t="n">
        <x:f>C98-D98</x:f>
        <x:v>71627.28513089188</x:v>
      </x:c>
      <x:c r="F98" s="110" t="n">
        <x:f>MAX(0,B98+D98-C98)</x:f>
        <x:v>144870.2132120959</x:v>
      </x:c>
      <x:c r="G98" s="110" t="n">
        <x:f>G97+D98</x:f>
        <x:v>2030465.7518477377</x:v>
      </x:c>
    </x:row>
    <x:row r="99">
      <x:c r="A99" s="36" t="n">
        <x:f>A98+1</x:f>
        <x:v>95</x:v>
      </x:c>
      <x:c r="B99" s="110" t="n">
        <x:f>F98</x:f>
        <x:v>144870.2132120959</x:v>
      </x:c>
      <x:c r="C99" s="110" t="n">
        <x:f>MIN(Calculator!$E$7,B99+D99)</x:f>
        <x:v>73251.01636846429</x:v>
      </x:c>
      <x:c r="D99" s="110" t="n">
        <x:f>B99*Calculator!$B$11</x:f>
        <x:v>1086.5265990907192</x:v>
      </x:c>
      <x:c r="E99" s="110" t="n">
        <x:f>C99-D99</x:f>
        <x:v>72164.48976937357</x:v>
      </x:c>
      <x:c r="F99" s="110" t="n">
        <x:f>MAX(0,B99+D99-C99)</x:f>
        <x:v>72705.72344272233</x:v>
      </x:c>
      <x:c r="G99" s="110" t="n">
        <x:f>G98+D99</x:f>
        <x:v>2031552.2784468285</x:v>
      </x:c>
    </x:row>
    <x:row r="100">
      <x:c r="A100" s="36" t="n">
        <x:f>A99+1</x:f>
        <x:v>96</x:v>
      </x:c>
      <x:c r="B100" s="110" t="n">
        <x:f>F99</x:f>
        <x:v>72705.72344272233</x:v>
      </x:c>
      <x:c r="C100" s="110" t="n">
        <x:f>MIN(Calculator!$E$7,B100+D100)</x:f>
        <x:v>73251.01636846429</x:v>
      </x:c>
      <x:c r="D100" s="110" t="n">
        <x:f>B100*Calculator!$B$11</x:f>
        <x:v>545.2929258204175</x:v>
      </x:c>
      <x:c r="E100" s="110" t="n">
        <x:f>C100-D100</x:f>
        <x:v>72705.72344264387</x:v>
      </x:c>
      <x:c r="F100" s="110" t="n">
        <x:f>MAX(0,B100+D100-C100)</x:f>
        <x:v>7.846392691135406e-8</x:v>
      </x:c>
      <x:c r="G100" s="110" t="n">
        <x:f>G99+D100</x:f>
        <x:v>2032097.571372649</x:v>
      </x:c>
    </x:row>
    <x:row r="101">
      <x:c r="A101" s="36"/>
      <x:c r="B101" s="110"/>
      <x:c r="C101" s="110"/>
      <x:c r="D101" s="110"/>
      <x:c r="E101" s="110"/>
      <x:c r="F101" s="110"/>
      <x:c r="G101" s="110"/>
    </x:row>
    <x:row r="102">
      <x:c r="A102" s="82" t="str">
        <x:v>TOTALS (96 months)</x:v>
      </x:c>
      <x:c r="B102" s="111"/>
      <x:c r="C102" s="111" t="n">
        <x:f>SUM(C5:C100)</x:f>
        <x:v>7032097.571372578</x:v>
      </x:c>
      <x:c r="D102" s="111" t="n">
        <x:f>SUM(D5:D100)</x:f>
        <x:v>2032097.571372649</x:v>
      </x:c>
      <x:c r="E102" s="111" t="n">
        <x:f>SUM(E5:E100)</x:f>
        <x:v>4999999.9999999255</x:v>
      </x:c>
      <x:c r="F102" s="111" t="n">
        <x:f>F100</x:f>
        <x:v>7.846392691135406e-8</x:v>
      </x:c>
      <x:c r="G102" s="111" t="n">
        <x:f>G100</x:f>
        <x:v>2032097.571372649</x:v>
      </x:c>
    </x:row>
  </x:sheetData>
  <x:mergeCells>
    <x:mergeCell ref="A1:G1"/>
    <x:mergeCell ref="A2:G2"/>
    <x:mergeCell ref="A102:B10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4" hidden="0" customWidth="1"/>
    <x:col min="2" max="2" width="62" hidden="0" customWidth="1"/>
    <x:col min="3" max="3" width="58" hidden="0" customWidth="1"/>
    <x:col min="4" max="4" width="42" hidden="0" customWidth="1"/>
  </x:cols>
  <x:sheetData>
    <x:row r="1">
      <x:c r="A1" s="6" t="str">
        <x:v>Sources, Methodology &amp; Notes</x:v>
      </x:c>
      <x:c r="B1" s="6"/>
      <x:c r="C1" s="6"/>
      <x:c r="D1" s="6"/>
    </x:row>
    <x:row r="3">
      <x:c r="A3" s="20" t="str">
        <x:v>Item</x:v>
      </x:c>
      <x:c r="B3" s="20" t="str">
        <x:v>Explanation / source</x:v>
      </x:c>
      <x:c r="C3" s="20" t="str">
        <x:v>URL</x:v>
      </x:c>
      <x:c r="D3" s="20" t="str">
        <x:v>Use in this workbook</x:v>
      </x:c>
    </x:row>
    <x:row r="4" ht="60" customHeight="1">
      <x:c r="A4" s="88" t="str">
        <x:v>Assumptions</x:v>
      </x:c>
      <x:c r="B4" s="88" t="str">
        <x:v>Illustrative, not a current market quote: ₹50 lakh principal, 9% annual rate, 20 years, ₹5 lakh prepayment after year 3.</x:v>
      </x:c>
      <x:c r="C4" s="88" t="str"/>
      <x:c r="D4" s="88" t="str">
        <x:v>Edit assumptions on Calculator sheet.</x:v>
      </x:c>
    </x:row>
    <x:row r="5" ht="60" customHeight="1">
      <x:c r="A5" s="88" t="str">
        <x:v>RBI prepayment charges</x:v>
      </x:c>
      <x:c r="B5" s="88" t="str">
        <x:v>RBI Directions 2025: general prohibition applies to eligible floating-rate non-business loans to individuals, with detailed scope/effective dates; fixed-rate and other cases can differ.</x:v>
      </x:c>
      <x:c r="C5" s="88" t="str">
        <x:v>https://www.rbi.org.in/Scripts/NotificationUser.aspx?Id=12878</x:v>
      </x:c>
      <x:c r="D5" s="88" t="str">
        <x:v>Check lender, loan type, sanction/renewal date and agreement.</x:v>
      </x:c>
    </x:row>
    <x:row r="6" ht="60" customHeight="1">
      <x:c r="A6" s="88" t="str">
        <x:v>RBI floating-rate reset FAQ</x:v>
      </x:c>
      <x:c r="B6" s="88" t="str">
        <x:v>RBI describes EMI/tenure adjustment options and partial/full prepayment options for eligible borrowers.</x:v>
      </x:c>
      <x:c r="C6" s="88" t="str">
        <x:v>https://www.rbi.org.in/commonperson/english/scripts/FAQs.aspx?Id=170</x:v>
      </x:c>
      <x:c r="D6" s="88" t="str">
        <x:v>Ask your lender how prepayment is posted and re-amortised.</x:v>
      </x:c>
    </x:row>
    <x:row r="7" ht="60" customHeight="1">
      <x:c r="A7" s="88" t="str">
        <x:v>Formula</x:v>
      </x:c>
      <x:c r="B7" s="88" t="str">
        <x:v>Monthly interest = opening balance × annual rate ÷ 12; principal = EMI − interest; closing balance = opening + interest − payment.</x:v>
      </x:c>
      <x:c r="C7" s="88" t="str"/>
      <x:c r="D7" s="88" t="str">
        <x:v>Constant rate illustration; actual lender schedule may differ.</x:v>
      </x:c>
    </x:row>
    <x:row r="8" ht="60" customHeight="1">
      <x:c r="A8" s="88" t="str">
        <x:v>Disclaimer</x:v>
      </x:c>
      <x:c r="B8" s="88" t="str">
        <x:v>Not personalised financial advice. Preserve an emergency fund and consider other debts and cash needs before prepayment.</x:v>
      </x:c>
      <x:c r="C8" s="88" t="str"/>
      <x:c r="D8" s="88" t="str">
        <x:v>Compare with lender's loan statement.</x:v>
      </x:c>
    </x:row>
  </x:sheetData>
  <x:mergeCells>
    <x:mergeCell ref="A1:D1"/>
  </x:mergeCells>
  <x:pageMargins left="0.7" right="0.7" top="0.75" bottom="0.75" header="0.3" footer="0.3"/>
</x:worksheet>
</file>